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760" activeTab="1"/>
  </bookViews>
  <sheets>
    <sheet name="Health" sheetId="6" r:id="rId1"/>
    <sheet name="Movies" sheetId="4" r:id="rId2"/>
    <sheet name="Salaries" sheetId="5" r:id="rId3"/>
    <sheet name="Power table" sheetId="7" r:id="rId4"/>
  </sheets>
  <externalReferences>
    <externalReference r:id="rId5"/>
  </externalReferences>
  <definedNames>
    <definedName name="amount">[1]Loans!$H$2:$H$26</definedName>
    <definedName name="city">[1]Loans!$E$2:$E$26</definedName>
    <definedName name="IRate">[1]Loans!$I$2:$I$26</definedName>
    <definedName name="monthlyPay">[1]Loans!$L$2:$L$26</definedName>
    <definedName name="qryCustLoans">#REF!</definedName>
    <definedName name="Type">[1]Loans!$K$2:$K$26</definedName>
  </definedNames>
  <calcPr calcId="145621"/>
</workbook>
</file>

<file path=xl/calcChain.xml><?xml version="1.0" encoding="utf-8"?>
<calcChain xmlns="http://schemas.openxmlformats.org/spreadsheetml/2006/main">
  <c r="H36" i="4" l="1"/>
  <c r="H38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3" i="4"/>
  <c r="H33" i="4"/>
  <c r="H34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3" i="4"/>
  <c r="H32" i="4" s="1"/>
  <c r="H35" i="4"/>
  <c r="H37" i="4"/>
  <c r="C25" i="5"/>
  <c r="C26" i="5"/>
  <c r="K4" i="7"/>
  <c r="K5" i="7"/>
  <c r="K6" i="7"/>
  <c r="K7" i="7"/>
  <c r="K8" i="7"/>
  <c r="K9" i="7"/>
  <c r="K10" i="7"/>
  <c r="K11" i="7"/>
  <c r="K12" i="7"/>
  <c r="K3" i="7"/>
  <c r="J4" i="7"/>
  <c r="J5" i="7"/>
  <c r="J6" i="7"/>
  <c r="J7" i="7"/>
  <c r="J8" i="7"/>
  <c r="J9" i="7"/>
  <c r="J10" i="7"/>
  <c r="J11" i="7"/>
  <c r="J12" i="7"/>
  <c r="J3" i="7"/>
  <c r="I4" i="7"/>
  <c r="I5" i="7"/>
  <c r="I6" i="7"/>
  <c r="I7" i="7"/>
  <c r="I8" i="7"/>
  <c r="I9" i="7"/>
  <c r="I10" i="7"/>
  <c r="I11" i="7"/>
  <c r="I12" i="7"/>
  <c r="I3" i="7"/>
  <c r="H4" i="7"/>
  <c r="H5" i="7"/>
  <c r="H6" i="7"/>
  <c r="H7" i="7"/>
  <c r="H8" i="7"/>
  <c r="H9" i="7"/>
  <c r="H10" i="7"/>
  <c r="H11" i="7"/>
  <c r="H12" i="7"/>
  <c r="H3" i="7"/>
  <c r="G4" i="7"/>
  <c r="G5" i="7"/>
  <c r="G6" i="7"/>
  <c r="G7" i="7"/>
  <c r="G8" i="7"/>
  <c r="G9" i="7"/>
  <c r="G10" i="7"/>
  <c r="G11" i="7"/>
  <c r="G12" i="7"/>
  <c r="G3" i="7"/>
  <c r="F4" i="7"/>
  <c r="F5" i="7"/>
  <c r="F6" i="7"/>
  <c r="F7" i="7"/>
  <c r="F8" i="7"/>
  <c r="F9" i="7"/>
  <c r="F10" i="7"/>
  <c r="F11" i="7"/>
  <c r="F12" i="7"/>
  <c r="F3" i="7"/>
  <c r="E4" i="7"/>
  <c r="E5" i="7"/>
  <c r="E6" i="7"/>
  <c r="E7" i="7"/>
  <c r="E8" i="7"/>
  <c r="E9" i="7"/>
  <c r="E10" i="7"/>
  <c r="E11" i="7"/>
  <c r="E12" i="7"/>
  <c r="E3" i="7"/>
  <c r="D4" i="7"/>
  <c r="D5" i="7"/>
  <c r="D6" i="7"/>
  <c r="D7" i="7"/>
  <c r="D8" i="7"/>
  <c r="D9" i="7"/>
  <c r="D10" i="7"/>
  <c r="D11" i="7"/>
  <c r="D12" i="7"/>
  <c r="D3" i="7"/>
  <c r="C4" i="7"/>
  <c r="C5" i="7"/>
  <c r="C6" i="7"/>
  <c r="C7" i="7"/>
  <c r="C8" i="7"/>
  <c r="C9" i="7"/>
  <c r="C10" i="7"/>
  <c r="C11" i="7"/>
  <c r="C12" i="7"/>
  <c r="C3" i="7"/>
  <c r="B4" i="7"/>
  <c r="B5" i="7"/>
  <c r="B6" i="7"/>
  <c r="B7" i="7"/>
  <c r="B8" i="7"/>
  <c r="B9" i="7"/>
  <c r="B10" i="7"/>
  <c r="B11" i="7"/>
  <c r="B12" i="7"/>
  <c r="B3" i="7"/>
  <c r="H31" i="4"/>
  <c r="H25" i="4"/>
  <c r="H26" i="4"/>
  <c r="H29" i="4"/>
  <c r="H30" i="4"/>
  <c r="H28" i="4"/>
  <c r="M8" i="6"/>
  <c r="H27" i="4"/>
  <c r="H2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M10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M7" i="6"/>
  <c r="M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5" i="6"/>
</calcChain>
</file>

<file path=xl/sharedStrings.xml><?xml version="1.0" encoding="utf-8"?>
<sst xmlns="http://schemas.openxmlformats.org/spreadsheetml/2006/main" count="124" uniqueCount="110">
  <si>
    <t>Movie</t>
  </si>
  <si>
    <t>Company</t>
  </si>
  <si>
    <t>Length (min)</t>
  </si>
  <si>
    <t>1min=</t>
  </si>
  <si>
    <t>sec</t>
  </si>
  <si>
    <t>Disney</t>
  </si>
  <si>
    <t>MGM</t>
  </si>
  <si>
    <t>Warner Bros</t>
  </si>
  <si>
    <t>Universal</t>
  </si>
  <si>
    <t>20th Century Fox</t>
  </si>
  <si>
    <t>101 Dalmations</t>
  </si>
  <si>
    <t>Little Mermaid</t>
  </si>
  <si>
    <t>Aladdin</t>
  </si>
  <si>
    <t>James and the Giant Peach</t>
  </si>
  <si>
    <t>All Dogs Go to Heaven</t>
  </si>
  <si>
    <t>All Dogs Go to Heaven 2</t>
  </si>
  <si>
    <t>Thumbelina</t>
  </si>
  <si>
    <t>Space Jam</t>
  </si>
  <si>
    <t>Cats Don't Dance</t>
  </si>
  <si>
    <t>An American Tail</t>
  </si>
  <si>
    <t>Fievel Goes West</t>
  </si>
  <si>
    <t>Once Upon a Forest</t>
  </si>
  <si>
    <t>Anastasia</t>
  </si>
  <si>
    <t>The secret of NIMH</t>
  </si>
  <si>
    <t>The troll in Centrall Park</t>
  </si>
  <si>
    <t>Pippi Longstocking</t>
  </si>
  <si>
    <t>We're Back: A Dinosaur Story</t>
  </si>
  <si>
    <t>The Land Before Time 2</t>
  </si>
  <si>
    <t>Balto</t>
  </si>
  <si>
    <t>10 - What is the percentage of movies produced by "MGM" after year 1985?</t>
  </si>
  <si>
    <t xml:space="preserve">  7 - What is the average use of alcohol by "Disney" movies?</t>
  </si>
  <si>
    <t xml:space="preserve">  6 - What is the average use of tobacco by movies produced between 1980 and 1990? (inclusively)</t>
  </si>
  <si>
    <t xml:space="preserve">  4 - How many movies include Tobacco or Alcohol use?</t>
  </si>
  <si>
    <t xml:space="preserve">  3 - How many movies include Tobacco and Alcohol use?</t>
  </si>
  <si>
    <t xml:space="preserve">  1 - How many movies are being considered?</t>
  </si>
  <si>
    <t>Relese date</t>
  </si>
  <si>
    <t>Margaret Parker</t>
  </si>
  <si>
    <t>Carolyn Hernandez</t>
  </si>
  <si>
    <t>Andrea Henderson</t>
  </si>
  <si>
    <t xml:space="preserve">1 m = </t>
  </si>
  <si>
    <t>cm</t>
  </si>
  <si>
    <t>MALE</t>
  </si>
  <si>
    <t>Height in cm</t>
  </si>
  <si>
    <t>CHOL 
mg</t>
  </si>
  <si>
    <t>BMI</t>
  </si>
  <si>
    <t>Height In m</t>
  </si>
  <si>
    <t>Weight Kg</t>
  </si>
  <si>
    <t>White, Danzel</t>
  </si>
  <si>
    <t>Jadaffi, Akim</t>
  </si>
  <si>
    <t>Daniel, Jacob</t>
  </si>
  <si>
    <t>Diaz, Jorge</t>
  </si>
  <si>
    <t>Smith, Kyle</t>
  </si>
  <si>
    <t>Biagis, John</t>
  </si>
  <si>
    <t>Santos, Carlos</t>
  </si>
  <si>
    <t>Sosas, Fred</t>
  </si>
  <si>
    <t>Harley, Jim</t>
  </si>
  <si>
    <t>Browns, Fredy</t>
  </si>
  <si>
    <t>Lock, Nicolas</t>
  </si>
  <si>
    <t>Hatt, Jerimiah</t>
  </si>
  <si>
    <t>Sarges, Tyrone</t>
  </si>
  <si>
    <t>Jang, Lin</t>
  </si>
  <si>
    <t>Chavez, Juanita</t>
  </si>
  <si>
    <t>Chuanmin, Hu</t>
  </si>
  <si>
    <t>Naik, Chandana</t>
  </si>
  <si>
    <t>Childs, Rony</t>
  </si>
  <si>
    <t>Date Of Birth</t>
  </si>
  <si>
    <t>Age</t>
  </si>
  <si>
    <t>Number of males born between 1/1/1980 and 1/1/1990</t>
  </si>
  <si>
    <t>% of tobacco and alcohol use</t>
  </si>
  <si>
    <t>year</t>
  </si>
  <si>
    <t>Tobacco Use (s)</t>
  </si>
  <si>
    <t>Alcohol Use (s)</t>
  </si>
  <si>
    <t>Length (s)</t>
  </si>
  <si>
    <t xml:space="preserve">  5 - How many movies are produced by Universal between 1980 and 1995? (inclusively)</t>
  </si>
  <si>
    <t xml:space="preserve">  8 - What is the total length in seconds of use of Alcohol in movies produced by "Disney" and by "Universal"?</t>
  </si>
  <si>
    <t>14 - What is the average length in minutes of movies released between 10/21/1993 and 1/1/1997 (exclusively)</t>
  </si>
  <si>
    <t>15 - How many movies are released in the month of November?</t>
  </si>
  <si>
    <t xml:space="preserve">  2 - What is the percentage of movies produced by "MGM"?</t>
  </si>
  <si>
    <t xml:space="preserve">  9 - What is the number of movies where percentage of tobacco and alcohol use is greater than 4%?</t>
  </si>
  <si>
    <t>11 - What is the total length of use of tobacco in "Disney" movies in the 90s?</t>
  </si>
  <si>
    <t>12 - How many movies produced by companies other than "Warner Bros" show a tobaco use more than 30 seconds?</t>
  </si>
  <si>
    <t>13 - How many movies have a composite name, formed at least of three words?</t>
  </si>
  <si>
    <t>Tallest Male</t>
  </si>
  <si>
    <t>Average Height</t>
  </si>
  <si>
    <t>Number of males whose first name starts with F</t>
  </si>
  <si>
    <t>Sheldon Franklin</t>
  </si>
  <si>
    <t>Velma Hart</t>
  </si>
  <si>
    <t>Lila Hughes</t>
  </si>
  <si>
    <t>Eleanor Wells</t>
  </si>
  <si>
    <t>Carroll Soto</t>
  </si>
  <si>
    <t>Arturo Harmon</t>
  </si>
  <si>
    <t>Rosalie Hanson</t>
  </si>
  <si>
    <t>Ruth Greene</t>
  </si>
  <si>
    <t>Constance Lyons</t>
  </si>
  <si>
    <t>Floyd Harrison</t>
  </si>
  <si>
    <t>Courtney Robinson</t>
  </si>
  <si>
    <t>Allan Lewis</t>
  </si>
  <si>
    <t>Vickie Carson</t>
  </si>
  <si>
    <t>Yvonne Harrison</t>
  </si>
  <si>
    <t>Erma Cobb</t>
  </si>
  <si>
    <t>Cornelius Carrol</t>
  </si>
  <si>
    <t>Kurt Brady</t>
  </si>
  <si>
    <t>Jermain Huff</t>
  </si>
  <si>
    <t>Michelle Medina</t>
  </si>
  <si>
    <t>Tobacco and Alcohol Use in Children Movies in the 80s and 90s</t>
  </si>
  <si>
    <t>Employee Name</t>
  </si>
  <si>
    <t>Monthly Salary</t>
  </si>
  <si>
    <t>Custom Salary Average</t>
  </si>
  <si>
    <t>Normal Average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</si>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</sst>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[$-409]d\-mmm\-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Gill Sans MT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4"/>
      <color theme="1"/>
      <name val="Calibri"/>
      <family val="2"/>
      <scheme val="minor"/>
    </font>
    <font>
      <i/>
      <sz val="18"/>
      <color theme="1"/>
      <name val="Arial"/>
      <family val="2"/>
    </font>
    <font>
      <b/>
      <sz val="11"/>
      <color theme="0"/>
      <name val="Calibri"/>
      <family val="2"/>
      <scheme val="minor"/>
    </font>
    <font>
      <sz val="14"/>
      <color theme="0"/>
      <name val="Aharoni"/>
      <charset val="177"/>
    </font>
    <font>
      <b/>
      <i/>
      <sz val="10"/>
      <color theme="0"/>
      <name val="Arial"/>
      <family val="2"/>
    </font>
    <font>
      <sz val="10"/>
      <color theme="3" tint="-0.499984740745262"/>
      <name val="Arial"/>
      <family val="2"/>
    </font>
    <font>
      <sz val="9"/>
      <color theme="3" tint="-0.499984740745262"/>
      <name val="Arial"/>
      <family val="2"/>
    </font>
    <font>
      <sz val="9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Horizontal">
        <fgColor theme="5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1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n">
        <color theme="5"/>
      </top>
      <bottom/>
      <diagonal/>
    </border>
    <border>
      <left style="thick">
        <color theme="5"/>
      </left>
      <right style="thick">
        <color theme="5"/>
      </right>
      <top/>
      <bottom style="thin">
        <color theme="5"/>
      </bottom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6" fillId="0" borderId="0" xfId="3" applyFont="1"/>
    <xf numFmtId="0" fontId="1" fillId="0" borderId="13" xfId="0" applyFont="1" applyBorder="1" applyAlignment="1">
      <alignment horizontal="left" vertical="center"/>
    </xf>
    <xf numFmtId="0" fontId="4" fillId="0" borderId="0" xfId="5" applyFont="1"/>
    <xf numFmtId="0" fontId="4" fillId="0" borderId="0" xfId="5"/>
    <xf numFmtId="0" fontId="3" fillId="0" borderId="0" xfId="6" applyFont="1"/>
    <xf numFmtId="0" fontId="3" fillId="0" borderId="0" xfId="5" applyFont="1"/>
    <xf numFmtId="0" fontId="11" fillId="0" borderId="0" xfId="5" applyFont="1"/>
    <xf numFmtId="164" fontId="11" fillId="0" borderId="0" xfId="5" applyNumberFormat="1" applyFont="1"/>
    <xf numFmtId="1" fontId="11" fillId="0" borderId="0" xfId="5" applyNumberFormat="1" applyFont="1"/>
    <xf numFmtId="2" fontId="4" fillId="0" borderId="0" xfId="5" applyNumberFormat="1"/>
    <xf numFmtId="0" fontId="4" fillId="0" borderId="12" xfId="5" applyBorder="1" applyAlignment="1">
      <alignment horizontal="center" vertical="center"/>
    </xf>
    <xf numFmtId="0" fontId="4" fillId="0" borderId="4" xfId="5" applyBorder="1" applyAlignment="1">
      <alignment horizontal="center" vertical="center"/>
    </xf>
    <xf numFmtId="0" fontId="4" fillId="0" borderId="5" xfId="5" applyBorder="1" applyAlignment="1">
      <alignment horizontal="center" vertical="center"/>
    </xf>
    <xf numFmtId="0" fontId="4" fillId="0" borderId="6" xfId="5" applyBorder="1" applyAlignment="1">
      <alignment horizontal="center" vertical="center"/>
    </xf>
    <xf numFmtId="0" fontId="2" fillId="0" borderId="3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0" borderId="0" xfId="5" applyFont="1" applyBorder="1" applyAlignment="1"/>
    <xf numFmtId="0" fontId="4" fillId="0" borderId="0" xfId="5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4" fillId="0" borderId="23" xfId="5" applyBorder="1"/>
    <xf numFmtId="0" fontId="4" fillId="0" borderId="22" xfId="5" applyBorder="1"/>
    <xf numFmtId="0" fontId="4" fillId="0" borderId="21" xfId="5" applyBorder="1"/>
    <xf numFmtId="0" fontId="4" fillId="0" borderId="35" xfId="5" applyFont="1" applyBorder="1" applyAlignment="1">
      <alignment horizontal="center"/>
    </xf>
    <xf numFmtId="0" fontId="4" fillId="0" borderId="34" xfId="5" applyFont="1" applyBorder="1" applyAlignment="1">
      <alignment horizontal="center"/>
    </xf>
    <xf numFmtId="0" fontId="15" fillId="0" borderId="34" xfId="5" applyFont="1" applyBorder="1"/>
    <xf numFmtId="0" fontId="15" fillId="0" borderId="35" xfId="5" applyFont="1" applyBorder="1"/>
    <xf numFmtId="2" fontId="12" fillId="0" borderId="4" xfId="1" applyNumberFormat="1" applyFont="1" applyBorder="1" applyAlignment="1">
      <alignment horizontal="center"/>
    </xf>
    <xf numFmtId="0" fontId="2" fillId="0" borderId="0" xfId="1" applyAlignment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12" fillId="0" borderId="0" xfId="1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0" fontId="12" fillId="0" borderId="0" xfId="1" applyFont="1" applyFill="1" applyBorder="1"/>
    <xf numFmtId="1" fontId="13" fillId="0" borderId="0" xfId="0" applyNumberFormat="1" applyFont="1" applyBorder="1" applyAlignment="1">
      <alignment horizontal="left" vertical="center" indent="1"/>
    </xf>
    <xf numFmtId="0" fontId="12" fillId="0" borderId="0" xfId="1" applyFont="1" applyBorder="1" applyAlignment="1">
      <alignment horizontal="center"/>
    </xf>
    <xf numFmtId="2" fontId="12" fillId="0" borderId="0" xfId="1" applyNumberFormat="1" applyFont="1" applyBorder="1" applyAlignment="1">
      <alignment horizontal="center"/>
    </xf>
    <xf numFmtId="2" fontId="12" fillId="0" borderId="0" xfId="2" applyNumberFormat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44" fontId="9" fillId="0" borderId="13" xfId="11" applyFont="1" applyBorder="1" applyAlignment="1">
      <alignment horizontal="center" vertical="center"/>
    </xf>
    <xf numFmtId="0" fontId="4" fillId="3" borderId="26" xfId="5" applyFill="1" applyBorder="1" applyAlignment="1">
      <alignment horizontal="center" vertical="center"/>
    </xf>
    <xf numFmtId="0" fontId="4" fillId="3" borderId="27" xfId="5" applyFill="1" applyBorder="1" applyAlignment="1">
      <alignment horizontal="center" vertical="center"/>
    </xf>
    <xf numFmtId="0" fontId="4" fillId="3" borderId="28" xfId="5" applyFill="1" applyBorder="1" applyAlignment="1">
      <alignment horizontal="center" vertical="center"/>
    </xf>
    <xf numFmtId="0" fontId="4" fillId="3" borderId="24" xfId="5" applyFill="1" applyBorder="1" applyAlignment="1">
      <alignment horizontal="center" vertical="center"/>
    </xf>
    <xf numFmtId="0" fontId="4" fillId="3" borderId="11" xfId="5" applyFill="1" applyBorder="1" applyAlignment="1">
      <alignment horizontal="center" vertical="center"/>
    </xf>
    <xf numFmtId="0" fontId="4" fillId="3" borderId="17" xfId="5" applyFill="1" applyBorder="1" applyAlignment="1">
      <alignment horizontal="center" vertical="center"/>
    </xf>
    <xf numFmtId="0" fontId="10" fillId="3" borderId="13" xfId="3" applyFont="1" applyFill="1" applyBorder="1" applyAlignment="1">
      <alignment horizontal="center" vertical="center"/>
    </xf>
    <xf numFmtId="0" fontId="16" fillId="3" borderId="13" xfId="3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1" fontId="4" fillId="3" borderId="39" xfId="5" applyNumberFormat="1" applyFont="1" applyFill="1" applyBorder="1"/>
    <xf numFmtId="0" fontId="4" fillId="3" borderId="39" xfId="5" applyFont="1" applyFill="1" applyBorder="1"/>
    <xf numFmtId="1" fontId="4" fillId="3" borderId="44" xfId="5" applyNumberFormat="1" applyFont="1" applyFill="1" applyBorder="1"/>
    <xf numFmtId="0" fontId="21" fillId="0" borderId="43" xfId="5" applyFont="1" applyFill="1" applyBorder="1"/>
    <xf numFmtId="165" fontId="21" fillId="0" borderId="39" xfId="5" applyNumberFormat="1" applyFont="1" applyFill="1" applyBorder="1"/>
    <xf numFmtId="0" fontId="21" fillId="0" borderId="39" xfId="5" applyFont="1" applyFill="1" applyBorder="1"/>
    <xf numFmtId="0" fontId="21" fillId="0" borderId="45" xfId="5" applyFont="1" applyFill="1" applyBorder="1"/>
    <xf numFmtId="165" fontId="21" fillId="0" borderId="46" xfId="5" applyNumberFormat="1" applyFont="1" applyFill="1" applyBorder="1"/>
    <xf numFmtId="0" fontId="21" fillId="0" borderId="46" xfId="5" applyFont="1" applyFill="1" applyBorder="1"/>
    <xf numFmtId="0" fontId="22" fillId="0" borderId="4" xfId="1" applyFont="1" applyFill="1" applyBorder="1" applyAlignment="1">
      <alignment horizontal="left"/>
    </xf>
    <xf numFmtId="0" fontId="22" fillId="0" borderId="5" xfId="1" applyNumberFormat="1" applyFont="1" applyFill="1" applyBorder="1" applyAlignment="1">
      <alignment horizontal="left"/>
    </xf>
    <xf numFmtId="14" fontId="23" fillId="0" borderId="5" xfId="0" applyNumberFormat="1" applyFont="1" applyFill="1" applyBorder="1" applyAlignment="1">
      <alignment horizontal="left"/>
    </xf>
    <xf numFmtId="0" fontId="22" fillId="0" borderId="5" xfId="1" applyFont="1" applyFill="1" applyBorder="1"/>
    <xf numFmtId="1" fontId="22" fillId="0" borderId="5" xfId="1" applyNumberFormat="1" applyFont="1" applyBorder="1" applyAlignment="1">
      <alignment horizontal="left" vertical="center" indent="1"/>
    </xf>
    <xf numFmtId="0" fontId="22" fillId="0" borderId="5" xfId="1" applyFont="1" applyBorder="1" applyAlignment="1">
      <alignment horizontal="center"/>
    </xf>
    <xf numFmtId="0" fontId="22" fillId="0" borderId="32" xfId="1" applyFont="1" applyBorder="1" applyAlignment="1">
      <alignment horizontal="center"/>
    </xf>
    <xf numFmtId="0" fontId="22" fillId="0" borderId="7" xfId="1" applyFont="1" applyFill="1" applyBorder="1" applyAlignment="1">
      <alignment horizontal="left"/>
    </xf>
    <xf numFmtId="0" fontId="22" fillId="0" borderId="8" xfId="1" applyNumberFormat="1" applyFont="1" applyFill="1" applyBorder="1" applyAlignment="1">
      <alignment horizontal="left"/>
    </xf>
    <xf numFmtId="14" fontId="23" fillId="0" borderId="8" xfId="0" applyNumberFormat="1" applyFont="1" applyFill="1" applyBorder="1" applyAlignment="1">
      <alignment horizontal="left"/>
    </xf>
    <xf numFmtId="0" fontId="22" fillId="0" borderId="8" xfId="1" applyFont="1" applyFill="1" applyBorder="1"/>
    <xf numFmtId="1" fontId="22" fillId="0" borderId="8" xfId="1" applyNumberFormat="1" applyFont="1" applyBorder="1" applyAlignment="1">
      <alignment horizontal="left" vertical="center" indent="1"/>
    </xf>
    <xf numFmtId="0" fontId="22" fillId="0" borderId="8" xfId="1" applyFont="1" applyBorder="1" applyAlignment="1">
      <alignment horizontal="center"/>
    </xf>
    <xf numFmtId="0" fontId="22" fillId="0" borderId="25" xfId="1" applyFont="1" applyBorder="1" applyAlignment="1">
      <alignment horizontal="center"/>
    </xf>
    <xf numFmtId="1" fontId="23" fillId="0" borderId="8" xfId="0" applyNumberFormat="1" applyFont="1" applyBorder="1" applyAlignment="1">
      <alignment horizontal="left" vertical="center" indent="1"/>
    </xf>
    <xf numFmtId="0" fontId="22" fillId="0" borderId="9" xfId="1" applyFont="1" applyFill="1" applyBorder="1" applyAlignment="1">
      <alignment horizontal="left"/>
    </xf>
    <xf numFmtId="0" fontId="22" fillId="0" borderId="10" xfId="1" applyNumberFormat="1" applyFont="1" applyFill="1" applyBorder="1" applyAlignment="1">
      <alignment horizontal="left"/>
    </xf>
    <xf numFmtId="14" fontId="23" fillId="0" borderId="10" xfId="0" applyNumberFormat="1" applyFont="1" applyFill="1" applyBorder="1" applyAlignment="1">
      <alignment horizontal="left"/>
    </xf>
    <xf numFmtId="0" fontId="22" fillId="0" borderId="10" xfId="1" applyFont="1" applyFill="1" applyBorder="1"/>
    <xf numFmtId="1" fontId="23" fillId="0" borderId="10" xfId="0" applyNumberFormat="1" applyFont="1" applyBorder="1" applyAlignment="1">
      <alignment horizontal="left" vertical="center" indent="1"/>
    </xf>
    <xf numFmtId="0" fontId="22" fillId="0" borderId="10" xfId="1" applyFont="1" applyBorder="1" applyAlignment="1">
      <alignment horizontal="center"/>
    </xf>
    <xf numFmtId="0" fontId="22" fillId="0" borderId="50" xfId="1" applyFont="1" applyBorder="1" applyAlignment="1">
      <alignment horizontal="center"/>
    </xf>
    <xf numFmtId="0" fontId="15" fillId="0" borderId="36" xfId="5" applyFont="1" applyBorder="1" applyAlignment="1">
      <alignment horizontal="left" wrapText="1"/>
    </xf>
    <xf numFmtId="0" fontId="15" fillId="0" borderId="37" xfId="5" applyFont="1" applyBorder="1" applyAlignment="1">
      <alignment horizontal="left" wrapText="1"/>
    </xf>
    <xf numFmtId="0" fontId="4" fillId="0" borderId="36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15" fillId="0" borderId="38" xfId="5" applyFont="1" applyBorder="1" applyAlignment="1">
      <alignment horizontal="left" wrapText="1"/>
    </xf>
    <xf numFmtId="0" fontId="4" fillId="0" borderId="38" xfId="5" applyFont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3" borderId="33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0" fontId="2" fillId="3" borderId="15" xfId="1" applyFill="1" applyBorder="1" applyAlignment="1"/>
    <xf numFmtId="0" fontId="2" fillId="3" borderId="19" xfId="1" applyFill="1" applyBorder="1" applyAlignment="1"/>
    <xf numFmtId="0" fontId="2" fillId="3" borderId="30" xfId="1" applyFill="1" applyBorder="1" applyAlignment="1"/>
    <xf numFmtId="0" fontId="4" fillId="3" borderId="15" xfId="1" applyFont="1" applyFill="1" applyBorder="1" applyAlignment="1"/>
    <xf numFmtId="2" fontId="2" fillId="0" borderId="19" xfId="1" applyNumberFormat="1" applyBorder="1" applyAlignment="1">
      <alignment horizontal="center"/>
    </xf>
    <xf numFmtId="2" fontId="2" fillId="0" borderId="30" xfId="1" applyNumberFormat="1" applyBorder="1" applyAlignment="1">
      <alignment horizontal="center"/>
    </xf>
    <xf numFmtId="0" fontId="2" fillId="3" borderId="14" xfId="1" applyFill="1" applyBorder="1" applyAlignment="1"/>
    <xf numFmtId="0" fontId="2" fillId="3" borderId="18" xfId="1" applyFill="1" applyBorder="1" applyAlignment="1"/>
    <xf numFmtId="0" fontId="2" fillId="3" borderId="29" xfId="1" applyFill="1" applyBorder="1" applyAlignment="1"/>
    <xf numFmtId="0" fontId="4" fillId="3" borderId="19" xfId="1" applyFont="1" applyFill="1" applyBorder="1" applyAlignment="1"/>
    <xf numFmtId="0" fontId="4" fillId="3" borderId="30" xfId="1" applyFont="1" applyFill="1" applyBorder="1" applyAlignment="1"/>
    <xf numFmtId="2" fontId="2" fillId="0" borderId="18" xfId="1" applyNumberFormat="1" applyBorder="1" applyAlignment="1">
      <alignment horizontal="center"/>
    </xf>
    <xf numFmtId="2" fontId="2" fillId="0" borderId="29" xfId="1" applyNumberFormat="1" applyBorder="1" applyAlignment="1">
      <alignment horizontal="center"/>
    </xf>
    <xf numFmtId="0" fontId="4" fillId="3" borderId="16" xfId="1" applyFont="1" applyFill="1" applyBorder="1" applyAlignment="1"/>
    <xf numFmtId="0" fontId="2" fillId="3" borderId="20" xfId="1" applyFill="1" applyBorder="1" applyAlignment="1"/>
    <xf numFmtId="0" fontId="2" fillId="3" borderId="31" xfId="1" applyFill="1" applyBorder="1" applyAlignment="1"/>
    <xf numFmtId="0" fontId="4" fillId="3" borderId="15" xfId="1" applyFont="1" applyFill="1" applyBorder="1" applyAlignment="1">
      <alignment horizontal="left"/>
    </xf>
    <xf numFmtId="0" fontId="2" fillId="3" borderId="19" xfId="1" applyFill="1" applyBorder="1" applyAlignment="1">
      <alignment horizontal="left"/>
    </xf>
    <xf numFmtId="0" fontId="2" fillId="3" borderId="30" xfId="1" applyFill="1" applyBorder="1" applyAlignment="1">
      <alignment horizontal="left"/>
    </xf>
    <xf numFmtId="2" fontId="2" fillId="0" borderId="20" xfId="1" applyNumberFormat="1" applyBorder="1" applyAlignment="1">
      <alignment horizontal="center"/>
    </xf>
    <xf numFmtId="2" fontId="2" fillId="0" borderId="31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9" fontId="2" fillId="0" borderId="19" xfId="10" applyNumberFormat="1" applyFont="1" applyBorder="1" applyAlignment="1">
      <alignment horizontal="center"/>
    </xf>
    <xf numFmtId="9" fontId="2" fillId="0" borderId="30" xfId="10" applyNumberFormat="1" applyFont="1" applyBorder="1" applyAlignment="1">
      <alignment horizontal="center"/>
    </xf>
    <xf numFmtId="44" fontId="17" fillId="3" borderId="13" xfId="3" applyNumberFormat="1" applyFont="1" applyFill="1" applyBorder="1"/>
    <xf numFmtId="9" fontId="12" fillId="0" borderId="6" xfId="2" applyNumberFormat="1" applyFont="1" applyFill="1" applyBorder="1" applyAlignment="1">
      <alignment horizontal="center" vertical="center"/>
    </xf>
    <xf numFmtId="9" fontId="2" fillId="0" borderId="19" xfId="1" applyNumberFormat="1" applyBorder="1" applyAlignment="1">
      <alignment horizontal="center"/>
    </xf>
    <xf numFmtId="9" fontId="2" fillId="0" borderId="30" xfId="1" applyNumberFormat="1" applyBorder="1" applyAlignment="1">
      <alignment horizontal="center"/>
    </xf>
  </cellXfs>
  <cellStyles count="12">
    <cellStyle name="Currency" xfId="11" builtinId="4"/>
    <cellStyle name="Currency 2" xfId="4"/>
    <cellStyle name="Normal" xfId="0" builtinId="0"/>
    <cellStyle name="Normal 2" xfId="1"/>
    <cellStyle name="Normal 2 2" xfId="5"/>
    <cellStyle name="Normal 3" xfId="6"/>
    <cellStyle name="Normal 3 2" xfId="7"/>
    <cellStyle name="Normal 4" xfId="3"/>
    <cellStyle name="Normal 5" xfId="8"/>
    <cellStyle name="Normal 6" xfId="9"/>
    <cellStyle name="Percent" xfId="10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70909</xdr:colOff>
      <xdr:row>21</xdr:row>
      <xdr:rowOff>28576</xdr:rowOff>
    </xdr:from>
    <xdr:to>
      <xdr:col>6</xdr:col>
      <xdr:colOff>838200</xdr:colOff>
      <xdr:row>26</xdr:row>
      <xdr:rowOff>20966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3659" y="3891493"/>
          <a:ext cx="2534708" cy="1325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odle.aub.edu.lb/Summer%202013%20209/Summer%202012/Assignments/functions%20and%20formatting/A02/F12-cmps209-A5-S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Born Statistics"/>
      <sheetName val="Loans"/>
      <sheetName val="Power table"/>
      <sheetName val="Grades"/>
    </sheetNames>
    <sheetDataSet>
      <sheetData sheetId="0"/>
      <sheetData sheetId="1">
        <row r="2">
          <cell r="E2" t="str">
            <v>Albuquerque</v>
          </cell>
          <cell r="H2">
            <v>25000</v>
          </cell>
          <cell r="I2">
            <v>7.7499999999999999E-2</v>
          </cell>
          <cell r="K2" t="str">
            <v>Car</v>
          </cell>
          <cell r="L2">
            <v>607</v>
          </cell>
        </row>
        <row r="3">
          <cell r="E3" t="str">
            <v>Albuquerque</v>
          </cell>
          <cell r="H3">
            <v>56000</v>
          </cell>
          <cell r="I3">
            <v>7.2499999999999995E-2</v>
          </cell>
          <cell r="K3" t="str">
            <v>Car</v>
          </cell>
          <cell r="L3">
            <v>1115</v>
          </cell>
        </row>
        <row r="4">
          <cell r="E4" t="str">
            <v>Albuquerque</v>
          </cell>
          <cell r="H4">
            <v>10000</v>
          </cell>
          <cell r="I4">
            <v>5.5E-2</v>
          </cell>
          <cell r="K4" t="str">
            <v>Car</v>
          </cell>
          <cell r="L4">
            <v>302</v>
          </cell>
        </row>
        <row r="5">
          <cell r="E5" t="str">
            <v>Santa Fe</v>
          </cell>
          <cell r="H5">
            <v>35000</v>
          </cell>
          <cell r="I5">
            <v>6.7500000000000004E-2</v>
          </cell>
          <cell r="K5" t="str">
            <v>Car</v>
          </cell>
          <cell r="L5">
            <v>689</v>
          </cell>
        </row>
        <row r="6">
          <cell r="E6" t="str">
            <v>Taos</v>
          </cell>
          <cell r="H6">
            <v>41000</v>
          </cell>
          <cell r="I6">
            <v>7.4999999999999997E-2</v>
          </cell>
          <cell r="K6" t="str">
            <v>Car</v>
          </cell>
          <cell r="L6">
            <v>991</v>
          </cell>
        </row>
        <row r="7">
          <cell r="E7" t="str">
            <v>Taos</v>
          </cell>
          <cell r="H7">
            <v>25000</v>
          </cell>
          <cell r="I7">
            <v>6.5000000000000002E-2</v>
          </cell>
          <cell r="K7" t="str">
            <v>Car</v>
          </cell>
          <cell r="L7">
            <v>766</v>
          </cell>
        </row>
        <row r="8">
          <cell r="E8" t="str">
            <v>Taos</v>
          </cell>
          <cell r="H8">
            <v>10000</v>
          </cell>
          <cell r="I8">
            <v>7.6999999999999999E-2</v>
          </cell>
          <cell r="K8" t="str">
            <v>Car</v>
          </cell>
          <cell r="L8">
            <v>201</v>
          </cell>
        </row>
        <row r="9">
          <cell r="E9" t="str">
            <v>Albuquerque</v>
          </cell>
          <cell r="H9">
            <v>200000</v>
          </cell>
          <cell r="I9">
            <v>6.25E-2</v>
          </cell>
          <cell r="K9" t="str">
            <v>Mortgage</v>
          </cell>
          <cell r="L9">
            <v>1715</v>
          </cell>
        </row>
        <row r="10">
          <cell r="E10" t="str">
            <v>Albuquerque</v>
          </cell>
          <cell r="H10">
            <v>150000</v>
          </cell>
          <cell r="I10">
            <v>5.7500000000000002E-2</v>
          </cell>
          <cell r="K10" t="str">
            <v>Mortgage</v>
          </cell>
          <cell r="L10">
            <v>1246</v>
          </cell>
        </row>
        <row r="11">
          <cell r="E11" t="str">
            <v>Albuquerque</v>
          </cell>
          <cell r="H11">
            <v>275000</v>
          </cell>
          <cell r="I11">
            <v>0.06</v>
          </cell>
          <cell r="K11" t="str">
            <v>Mortgage</v>
          </cell>
          <cell r="L11">
            <v>2321</v>
          </cell>
        </row>
        <row r="12">
          <cell r="E12" t="str">
            <v>Santa Fe</v>
          </cell>
          <cell r="H12">
            <v>200000</v>
          </cell>
          <cell r="I12">
            <v>7.0000000298023224E-2</v>
          </cell>
          <cell r="K12" t="str">
            <v>Mortgage</v>
          </cell>
          <cell r="L12">
            <v>1798</v>
          </cell>
        </row>
        <row r="13">
          <cell r="E13" t="str">
            <v>Santa Fe</v>
          </cell>
          <cell r="H13">
            <v>150000</v>
          </cell>
          <cell r="I13">
            <v>7.4999999999999997E-2</v>
          </cell>
          <cell r="K13" t="str">
            <v>Mortgage</v>
          </cell>
          <cell r="L13">
            <v>1391</v>
          </cell>
        </row>
        <row r="14">
          <cell r="E14" t="str">
            <v>Santa Fe</v>
          </cell>
          <cell r="H14">
            <v>100000</v>
          </cell>
          <cell r="I14">
            <v>7.0000000298023224E-2</v>
          </cell>
          <cell r="K14" t="str">
            <v>Mortgage</v>
          </cell>
          <cell r="L14">
            <v>665</v>
          </cell>
        </row>
        <row r="15">
          <cell r="E15" t="str">
            <v>Santa Fe</v>
          </cell>
          <cell r="H15">
            <v>475000</v>
          </cell>
          <cell r="I15">
            <v>5.7500000000000002E-2</v>
          </cell>
          <cell r="K15" t="str">
            <v>Mortgage</v>
          </cell>
          <cell r="L15">
            <v>3944</v>
          </cell>
        </row>
        <row r="16">
          <cell r="E16" t="str">
            <v>Santa Fe</v>
          </cell>
          <cell r="H16">
            <v>350000</v>
          </cell>
          <cell r="I16">
            <v>0.08</v>
          </cell>
          <cell r="K16" t="str">
            <v>Mortgage</v>
          </cell>
          <cell r="L16">
            <v>2568</v>
          </cell>
        </row>
        <row r="17">
          <cell r="E17" t="str">
            <v>Santa Fe</v>
          </cell>
          <cell r="H17">
            <v>525000</v>
          </cell>
          <cell r="I17">
            <v>6.5000000000000002E-2</v>
          </cell>
          <cell r="K17" t="str">
            <v>Mortgage</v>
          </cell>
          <cell r="L17">
            <v>3318</v>
          </cell>
        </row>
        <row r="18">
          <cell r="E18" t="str">
            <v>Taos</v>
          </cell>
          <cell r="H18">
            <v>250000</v>
          </cell>
          <cell r="I18">
            <v>5.7500000000000002E-2</v>
          </cell>
          <cell r="K18" t="str">
            <v>Mortgage</v>
          </cell>
          <cell r="L18">
            <v>1459</v>
          </cell>
        </row>
        <row r="19">
          <cell r="E19" t="str">
            <v>Taos</v>
          </cell>
          <cell r="H19">
            <v>129000</v>
          </cell>
          <cell r="I19">
            <v>5.7500000000000002E-2</v>
          </cell>
          <cell r="K19" t="str">
            <v>Mortgage</v>
          </cell>
          <cell r="L19">
            <v>1071</v>
          </cell>
        </row>
        <row r="20">
          <cell r="E20" t="str">
            <v>Taos</v>
          </cell>
          <cell r="H20">
            <v>350000</v>
          </cell>
          <cell r="I20">
            <v>6.5000000000000002E-2</v>
          </cell>
          <cell r="K20" t="str">
            <v>Mortgage</v>
          </cell>
          <cell r="L20">
            <v>3049</v>
          </cell>
        </row>
        <row r="21">
          <cell r="E21" t="str">
            <v>Albuquerque</v>
          </cell>
          <cell r="H21">
            <v>15000</v>
          </cell>
          <cell r="I21">
            <v>6.5000000000000002E-2</v>
          </cell>
          <cell r="K21" t="str">
            <v>Other</v>
          </cell>
          <cell r="L21">
            <v>460</v>
          </cell>
        </row>
        <row r="22">
          <cell r="E22" t="str">
            <v>Albuquerque</v>
          </cell>
          <cell r="H22">
            <v>20000</v>
          </cell>
          <cell r="I22">
            <v>7.4999999999999997E-2</v>
          </cell>
          <cell r="K22" t="str">
            <v>Other</v>
          </cell>
          <cell r="L22">
            <v>401</v>
          </cell>
        </row>
        <row r="23">
          <cell r="E23" t="str">
            <v>Albuquerque</v>
          </cell>
          <cell r="H23">
            <v>10500</v>
          </cell>
          <cell r="I23">
            <v>6.8750000000000006E-2</v>
          </cell>
          <cell r="K23" t="str">
            <v xml:space="preserve">medical </v>
          </cell>
          <cell r="L23">
            <v>207</v>
          </cell>
        </row>
        <row r="24">
          <cell r="E24" t="str">
            <v>Santa Fe</v>
          </cell>
          <cell r="H24">
            <v>12000</v>
          </cell>
          <cell r="I24">
            <v>8.2500000000000004E-2</v>
          </cell>
          <cell r="K24" t="str">
            <v xml:space="preserve">medical </v>
          </cell>
          <cell r="L24">
            <v>147</v>
          </cell>
        </row>
        <row r="25">
          <cell r="E25" t="str">
            <v>Taos</v>
          </cell>
          <cell r="H25">
            <v>5000</v>
          </cell>
          <cell r="I25">
            <v>8.7499999999999994E-2</v>
          </cell>
          <cell r="K25" t="str">
            <v xml:space="preserve">medical </v>
          </cell>
          <cell r="L25">
            <v>158</v>
          </cell>
        </row>
        <row r="26">
          <cell r="E26" t="str">
            <v>Taos</v>
          </cell>
          <cell r="H26">
            <v>35000</v>
          </cell>
          <cell r="I26">
            <v>0.06</v>
          </cell>
          <cell r="K26" t="str">
            <v xml:space="preserve">medical </v>
          </cell>
          <cell r="L26">
            <v>677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opLeftCell="C1" zoomScaleNormal="100" workbookViewId="0">
      <selection activeCell="M8" sqref="M8:M9"/>
    </sheetView>
  </sheetViews>
  <sheetFormatPr defaultRowHeight="12.75" x14ac:dyDescent="0.2"/>
  <cols>
    <col min="1" max="1" width="5" style="8" customWidth="1"/>
    <col min="2" max="2" width="5.140625" style="8" customWidth="1"/>
    <col min="3" max="3" width="14.140625" style="8" bestFit="1" customWidth="1"/>
    <col min="4" max="4" width="11.7109375" style="8" bestFit="1" customWidth="1"/>
    <col min="5" max="5" width="12" style="8" bestFit="1" customWidth="1"/>
    <col min="6" max="6" width="9.42578125" style="8" customWidth="1"/>
    <col min="7" max="7" width="7.7109375" style="8" customWidth="1"/>
    <col min="8" max="8" width="7.42578125" style="8" customWidth="1"/>
    <col min="9" max="9" width="11.140625" style="8" bestFit="1" customWidth="1"/>
    <col min="10" max="10" width="9.85546875" style="8" customWidth="1"/>
    <col min="11" max="11" width="3.7109375" style="8" customWidth="1"/>
    <col min="12" max="12" width="36.85546875" style="8" customWidth="1"/>
    <col min="13" max="13" width="13" style="23" customWidth="1"/>
    <col min="14" max="14" width="17.28515625" style="8" customWidth="1"/>
    <col min="15" max="16" width="9.140625" style="8"/>
    <col min="17" max="17" width="10.28515625" style="8" bestFit="1" customWidth="1"/>
    <col min="18" max="18" width="9.140625" style="8"/>
    <col min="19" max="19" width="41.7109375" style="8" bestFit="1" customWidth="1"/>
    <col min="20" max="21" width="9.140625" style="8"/>
    <col min="22" max="22" width="9.85546875" style="8" bestFit="1" customWidth="1"/>
    <col min="23" max="16384" width="9.140625" style="8"/>
  </cols>
  <sheetData>
    <row r="1" spans="2:17" ht="19.5" customHeight="1" thickTop="1" thickBot="1" x14ac:dyDescent="0.25">
      <c r="C1" s="7"/>
      <c r="D1" s="7"/>
      <c r="E1" s="7"/>
      <c r="H1" s="25" t="s">
        <v>39</v>
      </c>
      <c r="I1" s="26">
        <v>100</v>
      </c>
      <c r="J1" s="27" t="s">
        <v>40</v>
      </c>
    </row>
    <row r="2" spans="2:17" ht="21" customHeight="1" thickTop="1" thickBot="1" x14ac:dyDescent="0.25"/>
    <row r="3" spans="2:17" ht="48" customHeight="1" thickTop="1" thickBot="1" x14ac:dyDescent="0.3">
      <c r="B3"/>
      <c r="C3" s="56" t="s">
        <v>41</v>
      </c>
      <c r="D3" s="57" t="s">
        <v>65</v>
      </c>
      <c r="E3" s="57" t="s">
        <v>42</v>
      </c>
      <c r="F3" s="57" t="s">
        <v>43</v>
      </c>
      <c r="G3" s="57" t="s">
        <v>44</v>
      </c>
      <c r="H3" s="57" t="s">
        <v>66</v>
      </c>
      <c r="I3" s="57" t="s">
        <v>45</v>
      </c>
      <c r="J3" s="58" t="s">
        <v>46</v>
      </c>
    </row>
    <row r="4" spans="2:17" ht="9.75" customHeight="1" thickTop="1" x14ac:dyDescent="0.25">
      <c r="B4"/>
      <c r="C4" s="34"/>
      <c r="D4" s="35"/>
      <c r="E4" s="35"/>
      <c r="F4" s="35"/>
      <c r="G4" s="35"/>
      <c r="H4" s="35"/>
      <c r="I4" s="35"/>
      <c r="J4" s="36"/>
    </row>
    <row r="5" spans="2:17" ht="15" customHeight="1" thickBot="1" x14ac:dyDescent="0.3">
      <c r="B5"/>
      <c r="C5" s="62" t="s">
        <v>47</v>
      </c>
      <c r="D5" s="63">
        <v>14638</v>
      </c>
      <c r="E5" s="64">
        <v>177</v>
      </c>
      <c r="F5" s="64">
        <v>522</v>
      </c>
      <c r="G5" s="64">
        <v>23.8</v>
      </c>
      <c r="H5" s="59">
        <f ca="1">YEAR(TODAY())-YEAR(D5)</f>
        <v>73</v>
      </c>
      <c r="I5" s="60">
        <f>E5*10^-2</f>
        <v>1.77</v>
      </c>
      <c r="J5" s="61">
        <f>G5*(I5^2)</f>
        <v>74.563020000000009</v>
      </c>
      <c r="K5" s="14"/>
    </row>
    <row r="6" spans="2:17" ht="15" customHeight="1" thickTop="1" x14ac:dyDescent="0.25">
      <c r="B6"/>
      <c r="C6" s="62" t="s">
        <v>48</v>
      </c>
      <c r="D6" s="63">
        <v>34031</v>
      </c>
      <c r="E6" s="64">
        <v>190.50000000000003</v>
      </c>
      <c r="F6" s="64">
        <v>75</v>
      </c>
      <c r="G6" s="64">
        <v>18.5</v>
      </c>
      <c r="H6" s="59">
        <f t="shared" ref="H6:H22" ca="1" si="0">YEAR(TODAY())-YEAR(D6)</f>
        <v>20</v>
      </c>
      <c r="I6" s="60">
        <f t="shared" ref="I6:I22" si="1">E6*10^-2</f>
        <v>1.9050000000000002</v>
      </c>
      <c r="J6" s="61">
        <f t="shared" ref="J6:J22" si="2">G6*(I6^2)</f>
        <v>67.13696250000001</v>
      </c>
      <c r="K6" s="14"/>
      <c r="L6" s="30" t="s">
        <v>82</v>
      </c>
      <c r="M6" s="29">
        <f>LARGE(I5:I22,1)</f>
        <v>1.9050000000000002</v>
      </c>
      <c r="N6" s="10"/>
    </row>
    <row r="7" spans="2:17" ht="15" customHeight="1" x14ac:dyDescent="0.25">
      <c r="B7"/>
      <c r="C7" s="62" t="s">
        <v>49</v>
      </c>
      <c r="D7" s="63">
        <v>31234</v>
      </c>
      <c r="E7" s="64">
        <v>179.25000000000003</v>
      </c>
      <c r="F7" s="64">
        <v>740</v>
      </c>
      <c r="G7" s="64">
        <v>19</v>
      </c>
      <c r="H7" s="59">
        <f t="shared" ca="1" si="0"/>
        <v>28</v>
      </c>
      <c r="I7" s="60">
        <f t="shared" si="1"/>
        <v>1.7925000000000004</v>
      </c>
      <c r="J7" s="61">
        <f t="shared" si="2"/>
        <v>61.048068750000027</v>
      </c>
      <c r="K7" s="14"/>
      <c r="L7" s="31" t="s">
        <v>83</v>
      </c>
      <c r="M7" s="28">
        <f>ROUND(AVERAGE(I5:I22),2)</f>
        <v>1.71</v>
      </c>
      <c r="N7" s="10"/>
    </row>
    <row r="8" spans="2:17" ht="15" customHeight="1" x14ac:dyDescent="0.25">
      <c r="B8"/>
      <c r="C8" s="62" t="s">
        <v>50</v>
      </c>
      <c r="D8" s="63">
        <v>31214</v>
      </c>
      <c r="E8" s="64">
        <v>171.25</v>
      </c>
      <c r="F8" s="64">
        <v>303</v>
      </c>
      <c r="G8" s="64">
        <v>21.6</v>
      </c>
      <c r="H8" s="59">
        <f t="shared" ca="1" si="0"/>
        <v>28</v>
      </c>
      <c r="I8" s="60">
        <f t="shared" si="1"/>
        <v>1.7125000000000001</v>
      </c>
      <c r="J8" s="61">
        <f t="shared" si="2"/>
        <v>63.345375000000011</v>
      </c>
      <c r="K8" s="14"/>
      <c r="L8" s="90" t="s">
        <v>67</v>
      </c>
      <c r="M8" s="92">
        <f>COUNTIFS(D5:D22, "&gt;=1/1/1980", D5:D22, "&lt;=1/1/1990")</f>
        <v>4</v>
      </c>
      <c r="N8" s="10"/>
    </row>
    <row r="9" spans="2:17" ht="15" customHeight="1" x14ac:dyDescent="0.25">
      <c r="B9"/>
      <c r="C9" s="62" t="s">
        <v>51</v>
      </c>
      <c r="D9" s="63">
        <v>33260</v>
      </c>
      <c r="E9" s="64">
        <v>165.50000000000003</v>
      </c>
      <c r="F9" s="64">
        <v>127</v>
      </c>
      <c r="G9" s="64">
        <v>23.2</v>
      </c>
      <c r="H9" s="59">
        <f t="shared" ca="1" si="0"/>
        <v>22</v>
      </c>
      <c r="I9" s="60">
        <f t="shared" si="1"/>
        <v>1.6550000000000002</v>
      </c>
      <c r="J9" s="61">
        <f t="shared" si="2"/>
        <v>63.545380000000016</v>
      </c>
      <c r="K9" s="14"/>
      <c r="L9" s="91"/>
      <c r="M9" s="93"/>
      <c r="N9" s="22"/>
      <c r="O9" s="22"/>
      <c r="P9" s="22"/>
      <c r="Q9" s="22"/>
    </row>
    <row r="10" spans="2:17" ht="15" customHeight="1" x14ac:dyDescent="0.25">
      <c r="B10"/>
      <c r="C10" s="62" t="s">
        <v>52</v>
      </c>
      <c r="D10" s="63">
        <v>29253</v>
      </c>
      <c r="E10" s="64">
        <v>173.00000000000003</v>
      </c>
      <c r="F10" s="64">
        <v>189</v>
      </c>
      <c r="G10" s="64">
        <v>25.5</v>
      </c>
      <c r="H10" s="59">
        <f t="shared" ca="1" si="0"/>
        <v>33</v>
      </c>
      <c r="I10" s="60">
        <f t="shared" si="1"/>
        <v>1.7300000000000004</v>
      </c>
      <c r="J10" s="61">
        <f t="shared" si="2"/>
        <v>76.318950000000044</v>
      </c>
      <c r="K10" s="14"/>
      <c r="L10" s="90" t="s">
        <v>84</v>
      </c>
      <c r="M10" s="92">
        <f>COUNTIF(C5:C22, "* F*")</f>
        <v>2</v>
      </c>
      <c r="N10" s="10"/>
    </row>
    <row r="11" spans="2:17" ht="15" customHeight="1" thickBot="1" x14ac:dyDescent="0.3">
      <c r="B11"/>
      <c r="C11" s="62" t="s">
        <v>53</v>
      </c>
      <c r="D11" s="63">
        <v>34064</v>
      </c>
      <c r="E11" s="64">
        <v>170.75</v>
      </c>
      <c r="F11" s="64">
        <v>121</v>
      </c>
      <c r="G11" s="64">
        <v>26.4</v>
      </c>
      <c r="H11" s="59">
        <f t="shared" ca="1" si="0"/>
        <v>20</v>
      </c>
      <c r="I11" s="60">
        <f t="shared" si="1"/>
        <v>1.7075</v>
      </c>
      <c r="J11" s="61">
        <f t="shared" si="2"/>
        <v>76.970684999999989</v>
      </c>
      <c r="K11" s="14"/>
      <c r="L11" s="94"/>
      <c r="M11" s="95"/>
      <c r="N11" s="10"/>
    </row>
    <row r="12" spans="2:17" ht="15" customHeight="1" thickTop="1" x14ac:dyDescent="0.25">
      <c r="B12"/>
      <c r="C12" s="62" t="s">
        <v>54</v>
      </c>
      <c r="D12" s="63">
        <v>33108</v>
      </c>
      <c r="E12" s="64">
        <v>157.25</v>
      </c>
      <c r="F12" s="64">
        <v>762</v>
      </c>
      <c r="G12" s="64">
        <v>27</v>
      </c>
      <c r="H12" s="59">
        <f t="shared" ca="1" si="0"/>
        <v>23</v>
      </c>
      <c r="I12" s="60">
        <f t="shared" si="1"/>
        <v>1.5725</v>
      </c>
      <c r="J12" s="61">
        <f t="shared" si="2"/>
        <v>66.764418750000004</v>
      </c>
      <c r="K12" s="14"/>
      <c r="L12" s="10"/>
      <c r="M12" s="24"/>
      <c r="N12" s="10"/>
    </row>
    <row r="13" spans="2:17" ht="15" customHeight="1" x14ac:dyDescent="0.25">
      <c r="B13"/>
      <c r="C13" s="62" t="s">
        <v>55</v>
      </c>
      <c r="D13" s="63">
        <v>29618</v>
      </c>
      <c r="E13" s="64">
        <v>168.00000000000003</v>
      </c>
      <c r="F13" s="64">
        <v>466</v>
      </c>
      <c r="G13" s="64">
        <v>31.4</v>
      </c>
      <c r="H13" s="59">
        <f t="shared" ca="1" si="0"/>
        <v>32</v>
      </c>
      <c r="I13" s="60">
        <f t="shared" si="1"/>
        <v>1.6800000000000004</v>
      </c>
      <c r="J13" s="61">
        <f t="shared" si="2"/>
        <v>88.623360000000034</v>
      </c>
      <c r="K13" s="14"/>
      <c r="L13" s="10"/>
      <c r="M13" s="24"/>
      <c r="N13" s="10"/>
    </row>
    <row r="14" spans="2:17" ht="15" customHeight="1" x14ac:dyDescent="0.25">
      <c r="B14"/>
      <c r="C14" s="62" t="s">
        <v>56</v>
      </c>
      <c r="D14" s="63">
        <v>34842</v>
      </c>
      <c r="E14" s="64">
        <v>169</v>
      </c>
      <c r="F14" s="64">
        <v>265</v>
      </c>
      <c r="G14" s="64">
        <v>23.3</v>
      </c>
      <c r="H14" s="59">
        <f t="shared" ca="1" si="0"/>
        <v>18</v>
      </c>
      <c r="I14" s="60">
        <f t="shared" si="1"/>
        <v>1.69</v>
      </c>
      <c r="J14" s="61">
        <f t="shared" si="2"/>
        <v>66.547129999999996</v>
      </c>
      <c r="K14" s="14"/>
      <c r="L14" s="10"/>
      <c r="M14" s="24"/>
      <c r="N14" s="10"/>
    </row>
    <row r="15" spans="2:17" ht="15" customHeight="1" x14ac:dyDescent="0.25">
      <c r="B15"/>
      <c r="C15" s="62" t="s">
        <v>57</v>
      </c>
      <c r="D15" s="63">
        <v>35325</v>
      </c>
      <c r="E15" s="64">
        <v>157.50000000000003</v>
      </c>
      <c r="F15" s="64">
        <v>78</v>
      </c>
      <c r="G15" s="64">
        <v>27.8</v>
      </c>
      <c r="H15" s="59">
        <f t="shared" ca="1" si="0"/>
        <v>17</v>
      </c>
      <c r="I15" s="60">
        <f t="shared" si="1"/>
        <v>1.5750000000000004</v>
      </c>
      <c r="J15" s="61">
        <f t="shared" si="2"/>
        <v>68.961375000000032</v>
      </c>
      <c r="K15" s="14"/>
      <c r="L15" s="10"/>
      <c r="M15" s="24"/>
      <c r="N15" s="10"/>
    </row>
    <row r="16" spans="2:17" ht="15" customHeight="1" x14ac:dyDescent="0.25">
      <c r="B16"/>
      <c r="C16" s="62" t="s">
        <v>58</v>
      </c>
      <c r="D16" s="63">
        <v>35363</v>
      </c>
      <c r="E16" s="64">
        <v>177.5</v>
      </c>
      <c r="F16" s="64">
        <v>272</v>
      </c>
      <c r="G16" s="64">
        <v>33.1</v>
      </c>
      <c r="H16" s="59">
        <f t="shared" ca="1" si="0"/>
        <v>17</v>
      </c>
      <c r="I16" s="60">
        <f t="shared" si="1"/>
        <v>1.7750000000000001</v>
      </c>
      <c r="J16" s="61">
        <f t="shared" si="2"/>
        <v>104.28568750000002</v>
      </c>
      <c r="K16" s="14"/>
      <c r="L16" s="10"/>
      <c r="M16" s="24"/>
      <c r="N16" s="10"/>
    </row>
    <row r="17" spans="2:14" ht="15" customHeight="1" x14ac:dyDescent="0.25">
      <c r="B17"/>
      <c r="C17" s="62" t="s">
        <v>59</v>
      </c>
      <c r="D17" s="63">
        <v>21491</v>
      </c>
      <c r="E17" s="64">
        <v>164</v>
      </c>
      <c r="F17" s="64">
        <v>578</v>
      </c>
      <c r="G17" s="64">
        <v>22.7</v>
      </c>
      <c r="H17" s="59">
        <f t="shared" ca="1" si="0"/>
        <v>55</v>
      </c>
      <c r="I17" s="60">
        <f t="shared" si="1"/>
        <v>1.6400000000000001</v>
      </c>
      <c r="J17" s="61">
        <f t="shared" si="2"/>
        <v>61.053920000000005</v>
      </c>
      <c r="K17" s="14"/>
      <c r="L17" s="10"/>
      <c r="M17" s="24"/>
      <c r="N17" s="10"/>
    </row>
    <row r="18" spans="2:14" ht="15" customHeight="1" x14ac:dyDescent="0.25">
      <c r="B18"/>
      <c r="C18" s="62" t="s">
        <v>60</v>
      </c>
      <c r="D18" s="63">
        <v>20444</v>
      </c>
      <c r="E18" s="64">
        <v>179.75000000000003</v>
      </c>
      <c r="F18" s="64">
        <v>339</v>
      </c>
      <c r="G18" s="64">
        <v>23.8</v>
      </c>
      <c r="H18" s="59">
        <f t="shared" ca="1" si="0"/>
        <v>58</v>
      </c>
      <c r="I18" s="60">
        <f t="shared" si="1"/>
        <v>1.7975000000000003</v>
      </c>
      <c r="J18" s="61">
        <f t="shared" si="2"/>
        <v>76.897948750000026</v>
      </c>
      <c r="K18" s="14"/>
      <c r="L18" s="10"/>
      <c r="M18" s="24"/>
      <c r="N18" s="10"/>
    </row>
    <row r="19" spans="2:14" ht="15" customHeight="1" x14ac:dyDescent="0.25">
      <c r="B19"/>
      <c r="C19" s="62" t="s">
        <v>61</v>
      </c>
      <c r="D19" s="63">
        <v>22333</v>
      </c>
      <c r="E19" s="64">
        <v>173.00000000000003</v>
      </c>
      <c r="F19" s="64">
        <v>316</v>
      </c>
      <c r="G19" s="64">
        <v>24.5</v>
      </c>
      <c r="H19" s="59">
        <f t="shared" ca="1" si="0"/>
        <v>52</v>
      </c>
      <c r="I19" s="60">
        <f t="shared" si="1"/>
        <v>1.7300000000000004</v>
      </c>
      <c r="J19" s="61">
        <f t="shared" si="2"/>
        <v>73.326050000000038</v>
      </c>
      <c r="K19" s="14"/>
    </row>
    <row r="20" spans="2:14" ht="15" customHeight="1" x14ac:dyDescent="0.25">
      <c r="B20"/>
      <c r="C20" s="62" t="s">
        <v>62</v>
      </c>
      <c r="D20" s="63">
        <v>21671</v>
      </c>
      <c r="E20" s="64">
        <v>165.75</v>
      </c>
      <c r="F20" s="64">
        <v>138</v>
      </c>
      <c r="G20" s="64">
        <v>26.6</v>
      </c>
      <c r="H20" s="59">
        <f t="shared" ca="1" si="0"/>
        <v>54</v>
      </c>
      <c r="I20" s="60">
        <f t="shared" si="1"/>
        <v>1.6575</v>
      </c>
      <c r="J20" s="61">
        <f t="shared" si="2"/>
        <v>73.078346249999996</v>
      </c>
      <c r="K20" s="14"/>
    </row>
    <row r="21" spans="2:14" ht="15" customHeight="1" x14ac:dyDescent="0.25">
      <c r="B21"/>
      <c r="C21" s="62" t="s">
        <v>63</v>
      </c>
      <c r="D21" s="63">
        <v>22566</v>
      </c>
      <c r="E21" s="64">
        <v>163.50000000000003</v>
      </c>
      <c r="F21" s="64">
        <v>638</v>
      </c>
      <c r="G21" s="64">
        <v>27.1</v>
      </c>
      <c r="H21" s="59">
        <f t="shared" ca="1" si="0"/>
        <v>52</v>
      </c>
      <c r="I21" s="60">
        <f t="shared" si="1"/>
        <v>1.6350000000000002</v>
      </c>
      <c r="J21" s="61">
        <f t="shared" si="2"/>
        <v>72.444397500000022</v>
      </c>
      <c r="K21" s="14"/>
    </row>
    <row r="22" spans="2:14" ht="15" customHeight="1" thickBot="1" x14ac:dyDescent="0.3">
      <c r="B22"/>
      <c r="C22" s="65" t="s">
        <v>64</v>
      </c>
      <c r="D22" s="66">
        <v>20876</v>
      </c>
      <c r="E22" s="67">
        <v>173.50000000000003</v>
      </c>
      <c r="F22" s="67">
        <v>31</v>
      </c>
      <c r="G22" s="67">
        <v>28.3</v>
      </c>
      <c r="H22" s="59">
        <f t="shared" ca="1" si="0"/>
        <v>56</v>
      </c>
      <c r="I22" s="60">
        <f t="shared" si="1"/>
        <v>1.7350000000000003</v>
      </c>
      <c r="J22" s="61">
        <f t="shared" si="2"/>
        <v>85.189367500000031</v>
      </c>
      <c r="K22" s="14"/>
    </row>
    <row r="23" spans="2:14" ht="13.5" thickTop="1" x14ac:dyDescent="0.2">
      <c r="K23" s="9"/>
    </row>
    <row r="24" spans="2:14" ht="15" x14ac:dyDescent="0.3">
      <c r="D24" s="11"/>
      <c r="K24" s="9"/>
    </row>
    <row r="25" spans="2:14" ht="15" x14ac:dyDescent="0.3">
      <c r="C25" s="11"/>
      <c r="D25" s="11"/>
      <c r="E25" s="12"/>
      <c r="F25" s="12"/>
      <c r="G25" s="11"/>
      <c r="H25" s="11"/>
      <c r="I25" s="12"/>
    </row>
    <row r="26" spans="2:14" ht="15" x14ac:dyDescent="0.3">
      <c r="C26" s="11"/>
      <c r="D26" s="11"/>
      <c r="E26" s="12"/>
      <c r="F26" s="12"/>
      <c r="G26" s="11"/>
      <c r="H26" s="11"/>
      <c r="I26" s="12"/>
    </row>
    <row r="27" spans="2:14" ht="15" x14ac:dyDescent="0.3">
      <c r="C27" s="11"/>
      <c r="D27" s="11"/>
      <c r="E27" s="12"/>
      <c r="F27" s="12"/>
      <c r="G27" s="11"/>
      <c r="H27" s="11"/>
      <c r="I27" s="13"/>
    </row>
    <row r="28" spans="2:14" ht="15" x14ac:dyDescent="0.3">
      <c r="C28" s="11"/>
      <c r="D28" s="11"/>
      <c r="E28" s="12"/>
      <c r="F28" s="12"/>
      <c r="G28" s="11"/>
      <c r="H28" s="11"/>
      <c r="I28" s="12"/>
    </row>
    <row r="29" spans="2:14" ht="15" x14ac:dyDescent="0.3">
      <c r="C29" s="11"/>
      <c r="D29" s="11"/>
      <c r="E29" s="12"/>
      <c r="F29" s="12"/>
      <c r="G29" s="11"/>
      <c r="H29" s="11"/>
      <c r="I29" s="12"/>
    </row>
    <row r="30" spans="2:14" ht="15" x14ac:dyDescent="0.3">
      <c r="C30" s="11"/>
      <c r="E30" s="12"/>
      <c r="F30" s="12"/>
      <c r="G30" s="11"/>
      <c r="H30" s="11"/>
      <c r="I30" s="12"/>
    </row>
    <row r="31" spans="2:14" x14ac:dyDescent="0.2">
      <c r="D31" s="10"/>
    </row>
    <row r="32" spans="2:14" x14ac:dyDescent="0.2">
      <c r="C32" s="10"/>
      <c r="D32" s="10"/>
      <c r="E32" s="10"/>
      <c r="F32" s="10"/>
      <c r="G32" s="10"/>
    </row>
    <row r="33" spans="3:7" ht="16.5" customHeight="1" x14ac:dyDescent="0.2">
      <c r="C33" s="10"/>
      <c r="D33" s="10"/>
      <c r="E33" s="10"/>
      <c r="F33" s="10"/>
      <c r="G33" s="10"/>
    </row>
    <row r="34" spans="3:7" ht="16.5" customHeight="1" x14ac:dyDescent="0.2">
      <c r="C34" s="10"/>
      <c r="D34" s="10"/>
      <c r="E34" s="10"/>
      <c r="F34" s="10"/>
      <c r="G34" s="10"/>
    </row>
    <row r="35" spans="3:7" ht="68.25" customHeight="1" x14ac:dyDescent="0.2">
      <c r="C35" s="10"/>
      <c r="D35" s="10"/>
      <c r="E35" s="10"/>
      <c r="F35" s="10"/>
      <c r="G35" s="10"/>
    </row>
    <row r="36" spans="3:7" ht="84" customHeight="1" x14ac:dyDescent="0.2">
      <c r="C36" s="10"/>
      <c r="D36" s="10"/>
      <c r="E36" s="10"/>
      <c r="F36" s="10"/>
      <c r="G36" s="10"/>
    </row>
    <row r="37" spans="3:7" x14ac:dyDescent="0.2">
      <c r="C37" s="10"/>
      <c r="D37" s="10"/>
      <c r="E37" s="10"/>
      <c r="F37" s="10"/>
      <c r="G37" s="10"/>
    </row>
    <row r="38" spans="3:7" x14ac:dyDescent="0.2">
      <c r="C38" s="10"/>
      <c r="D38" s="10"/>
      <c r="E38" s="10"/>
      <c r="F38" s="10"/>
      <c r="G38" s="10"/>
    </row>
    <row r="39" spans="3:7" x14ac:dyDescent="0.2">
      <c r="C39" s="10"/>
      <c r="D39" s="10"/>
      <c r="E39" s="10"/>
      <c r="F39" s="10"/>
      <c r="G39" s="10"/>
    </row>
    <row r="40" spans="3:7" x14ac:dyDescent="0.2">
      <c r="C40" s="10"/>
      <c r="D40" s="10"/>
      <c r="E40" s="10"/>
      <c r="F40" s="10"/>
      <c r="G40" s="10"/>
    </row>
    <row r="41" spans="3:7" x14ac:dyDescent="0.2">
      <c r="C41" s="10"/>
      <c r="D41" s="10"/>
      <c r="E41" s="10"/>
      <c r="F41" s="10"/>
      <c r="G41" s="10"/>
    </row>
    <row r="42" spans="3:7" x14ac:dyDescent="0.2">
      <c r="C42" s="10"/>
      <c r="D42" s="10"/>
      <c r="E42" s="10"/>
      <c r="F42" s="10"/>
      <c r="G42" s="10"/>
    </row>
    <row r="43" spans="3:7" x14ac:dyDescent="0.2">
      <c r="C43" s="10"/>
      <c r="D43" s="10"/>
      <c r="E43" s="10"/>
      <c r="F43" s="10"/>
      <c r="G43" s="10"/>
    </row>
    <row r="44" spans="3:7" x14ac:dyDescent="0.2">
      <c r="C44" s="10"/>
      <c r="D44" s="10"/>
      <c r="E44" s="10"/>
      <c r="F44" s="10"/>
      <c r="G44" s="10"/>
    </row>
    <row r="45" spans="3:7" x14ac:dyDescent="0.2">
      <c r="D45" s="10"/>
      <c r="E45" s="10"/>
      <c r="F45" s="10"/>
      <c r="G45" s="10"/>
    </row>
    <row r="46" spans="3:7" x14ac:dyDescent="0.2">
      <c r="D46" s="10"/>
      <c r="E46" s="10"/>
      <c r="F46" s="10"/>
      <c r="G46" s="10"/>
    </row>
    <row r="47" spans="3:7" x14ac:dyDescent="0.2">
      <c r="C47" s="10"/>
      <c r="D47" s="10"/>
      <c r="E47" s="10"/>
      <c r="F47" s="10"/>
      <c r="G47" s="10"/>
    </row>
    <row r="48" spans="3:7" x14ac:dyDescent="0.2">
      <c r="C48" s="10"/>
      <c r="D48" s="10"/>
      <c r="E48" s="10"/>
      <c r="F48" s="10"/>
      <c r="G48" s="10"/>
    </row>
    <row r="49" spans="3:7" x14ac:dyDescent="0.2">
      <c r="C49" s="10"/>
      <c r="D49" s="10"/>
      <c r="E49" s="10"/>
      <c r="F49" s="10"/>
      <c r="G49" s="10"/>
    </row>
    <row r="50" spans="3:7" x14ac:dyDescent="0.2">
      <c r="C50" s="10"/>
      <c r="D50" s="10"/>
      <c r="E50" s="10"/>
      <c r="F50" s="10"/>
      <c r="G50" s="10"/>
    </row>
    <row r="51" spans="3:7" x14ac:dyDescent="0.2">
      <c r="C51" s="10"/>
      <c r="D51" s="10"/>
      <c r="E51" s="10"/>
      <c r="F51" s="10"/>
      <c r="G51" s="10"/>
    </row>
    <row r="52" spans="3:7" x14ac:dyDescent="0.2">
      <c r="C52" s="10"/>
      <c r="E52" s="10"/>
      <c r="F52" s="10"/>
      <c r="G52" s="10"/>
    </row>
  </sheetData>
  <mergeCells count="4">
    <mergeCell ref="L8:L9"/>
    <mergeCell ref="M8:M9"/>
    <mergeCell ref="L10:L11"/>
    <mergeCell ref="M10:M1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0" zoomScaleNormal="90" workbookViewId="0">
      <selection activeCell="N5" sqref="N5"/>
    </sheetView>
  </sheetViews>
  <sheetFormatPr defaultRowHeight="12.75" x14ac:dyDescent="0.2"/>
  <cols>
    <col min="1" max="1" width="24.28515625" style="1" customWidth="1"/>
    <col min="2" max="2" width="7.28515625" style="3" customWidth="1"/>
    <col min="3" max="3" width="16.42578125" style="3" customWidth="1"/>
    <col min="4" max="4" width="15.28515625" style="1" customWidth="1"/>
    <col min="5" max="5" width="12.140625" style="1" customWidth="1"/>
    <col min="6" max="6" width="14.28515625" style="1" customWidth="1"/>
    <col min="7" max="7" width="13.5703125" style="1" customWidth="1"/>
    <col min="8" max="8" width="7.85546875" style="1" customWidth="1"/>
    <col min="9" max="9" width="12.28515625" style="1" customWidth="1"/>
    <col min="10" max="10" width="9.140625" style="1" customWidth="1"/>
    <col min="11" max="11" width="6.42578125" style="1" customWidth="1"/>
    <col min="12" max="12" width="3.140625" style="1" customWidth="1"/>
    <col min="13" max="13" width="5.28515625" style="1" customWidth="1"/>
    <col min="14" max="14" width="9.140625" style="1" customWidth="1"/>
    <col min="15" max="16384" width="9.140625" style="1"/>
  </cols>
  <sheetData>
    <row r="1" spans="1:16" ht="24.75" customHeight="1" thickTop="1" thickBot="1" x14ac:dyDescent="0.25">
      <c r="A1" s="96" t="s">
        <v>104</v>
      </c>
      <c r="B1" s="97"/>
      <c r="C1" s="97"/>
      <c r="D1" s="97"/>
      <c r="E1" s="97"/>
      <c r="F1" s="97"/>
      <c r="G1" s="97"/>
      <c r="H1" s="97"/>
      <c r="I1" s="98"/>
    </row>
    <row r="2" spans="1:16" s="2" customFormat="1" ht="39.75" thickTop="1" thickBot="1" x14ac:dyDescent="0.25">
      <c r="A2" s="45" t="s">
        <v>0</v>
      </c>
      <c r="B2" s="45" t="s">
        <v>69</v>
      </c>
      <c r="C2" s="45" t="s">
        <v>35</v>
      </c>
      <c r="D2" s="45" t="s">
        <v>1</v>
      </c>
      <c r="E2" s="45" t="s">
        <v>2</v>
      </c>
      <c r="F2" s="45" t="s">
        <v>70</v>
      </c>
      <c r="G2" s="46" t="s">
        <v>71</v>
      </c>
      <c r="H2" s="45" t="s">
        <v>72</v>
      </c>
      <c r="I2" s="45" t="s">
        <v>68</v>
      </c>
      <c r="J2" s="4" t="s">
        <v>109</v>
      </c>
      <c r="K2" s="19" t="s">
        <v>3</v>
      </c>
      <c r="L2" s="20">
        <v>60</v>
      </c>
      <c r="M2" s="21" t="s">
        <v>4</v>
      </c>
    </row>
    <row r="3" spans="1:16" ht="14.25" thickTop="1" thickBot="1" x14ac:dyDescent="0.25">
      <c r="A3" s="68" t="s">
        <v>10</v>
      </c>
      <c r="B3" s="69">
        <v>1996</v>
      </c>
      <c r="C3" s="70">
        <v>35396</v>
      </c>
      <c r="D3" s="71" t="s">
        <v>5</v>
      </c>
      <c r="E3" s="72">
        <v>79</v>
      </c>
      <c r="F3" s="73">
        <v>299</v>
      </c>
      <c r="G3" s="74">
        <v>51</v>
      </c>
      <c r="H3" s="32">
        <f>E3*$L$2</f>
        <v>4740</v>
      </c>
      <c r="I3" s="124">
        <f>(F3+G3)/H3</f>
        <v>7.3839662447257384E-2</v>
      </c>
      <c r="J3" s="1">
        <f>MONTH(C3)</f>
        <v>11</v>
      </c>
    </row>
    <row r="4" spans="1:16" ht="14.25" thickTop="1" thickBot="1" x14ac:dyDescent="0.25">
      <c r="A4" s="75" t="s">
        <v>12</v>
      </c>
      <c r="B4" s="76">
        <v>1992</v>
      </c>
      <c r="C4" s="77">
        <v>33933</v>
      </c>
      <c r="D4" s="78" t="s">
        <v>5</v>
      </c>
      <c r="E4" s="79">
        <v>90</v>
      </c>
      <c r="F4" s="80">
        <v>2</v>
      </c>
      <c r="G4" s="81">
        <v>3</v>
      </c>
      <c r="H4" s="32">
        <f t="shared" ref="H4:H21" si="0">E4*$L$2</f>
        <v>5400</v>
      </c>
      <c r="I4" s="124">
        <f t="shared" ref="I4:I21" si="1">(F4+G4)/H4</f>
        <v>9.2592592592592596E-4</v>
      </c>
      <c r="J4" s="1">
        <f t="shared" ref="J4:J21" si="2">MONTH(C4)</f>
        <v>11</v>
      </c>
    </row>
    <row r="5" spans="1:16" ht="14.25" thickTop="1" thickBot="1" x14ac:dyDescent="0.25">
      <c r="A5" s="75" t="s">
        <v>14</v>
      </c>
      <c r="B5" s="76">
        <v>1989</v>
      </c>
      <c r="C5" s="77">
        <v>32829</v>
      </c>
      <c r="D5" s="78" t="s">
        <v>6</v>
      </c>
      <c r="E5" s="79">
        <v>89</v>
      </c>
      <c r="F5" s="80">
        <v>205</v>
      </c>
      <c r="G5" s="81">
        <v>73</v>
      </c>
      <c r="H5" s="32">
        <f t="shared" si="0"/>
        <v>5340</v>
      </c>
      <c r="I5" s="124">
        <f t="shared" si="1"/>
        <v>5.2059925093632956E-2</v>
      </c>
      <c r="J5" s="1">
        <f t="shared" si="2"/>
        <v>11</v>
      </c>
    </row>
    <row r="6" spans="1:16" ht="14.25" thickTop="1" thickBot="1" x14ac:dyDescent="0.25">
      <c r="A6" s="75" t="s">
        <v>15</v>
      </c>
      <c r="B6" s="76">
        <v>1996</v>
      </c>
      <c r="C6" s="77">
        <v>35153</v>
      </c>
      <c r="D6" s="78" t="s">
        <v>6</v>
      </c>
      <c r="E6" s="79">
        <v>82</v>
      </c>
      <c r="F6" s="80">
        <v>162</v>
      </c>
      <c r="G6" s="81">
        <v>72</v>
      </c>
      <c r="H6" s="32">
        <f t="shared" si="0"/>
        <v>4920</v>
      </c>
      <c r="I6" s="124">
        <f t="shared" si="1"/>
        <v>4.7560975609756098E-2</v>
      </c>
      <c r="J6" s="1">
        <f t="shared" si="2"/>
        <v>3</v>
      </c>
    </row>
    <row r="7" spans="1:16" ht="14.25" thickTop="1" thickBot="1" x14ac:dyDescent="0.25">
      <c r="A7" s="75" t="s">
        <v>19</v>
      </c>
      <c r="B7" s="76">
        <v>1986</v>
      </c>
      <c r="C7" s="77">
        <v>31737</v>
      </c>
      <c r="D7" s="78" t="s">
        <v>8</v>
      </c>
      <c r="E7" s="79">
        <v>77</v>
      </c>
      <c r="F7" s="80">
        <v>155</v>
      </c>
      <c r="G7" s="81">
        <v>74</v>
      </c>
      <c r="H7" s="32">
        <f t="shared" si="0"/>
        <v>4620</v>
      </c>
      <c r="I7" s="124">
        <f t="shared" si="1"/>
        <v>4.9567099567099565E-2</v>
      </c>
      <c r="J7" s="1">
        <f t="shared" si="2"/>
        <v>11</v>
      </c>
    </row>
    <row r="8" spans="1:16" ht="14.25" thickTop="1" thickBot="1" x14ac:dyDescent="0.25">
      <c r="A8" s="75" t="s">
        <v>22</v>
      </c>
      <c r="B8" s="76">
        <v>1997</v>
      </c>
      <c r="C8" s="77">
        <v>35755</v>
      </c>
      <c r="D8" s="78" t="s">
        <v>9</v>
      </c>
      <c r="E8" s="79">
        <v>94</v>
      </c>
      <c r="F8" s="80">
        <v>17</v>
      </c>
      <c r="G8" s="81">
        <v>39</v>
      </c>
      <c r="H8" s="32">
        <f t="shared" si="0"/>
        <v>5640</v>
      </c>
      <c r="I8" s="124">
        <f t="shared" si="1"/>
        <v>9.9290780141843976E-3</v>
      </c>
      <c r="J8" s="1">
        <f t="shared" si="2"/>
        <v>11</v>
      </c>
    </row>
    <row r="9" spans="1:16" ht="14.25" thickTop="1" thickBot="1" x14ac:dyDescent="0.25">
      <c r="A9" s="75" t="s">
        <v>28</v>
      </c>
      <c r="B9" s="76">
        <v>1995</v>
      </c>
      <c r="C9" s="77">
        <v>35055</v>
      </c>
      <c r="D9" s="78" t="s">
        <v>8</v>
      </c>
      <c r="E9" s="82">
        <v>78</v>
      </c>
      <c r="F9" s="80">
        <v>0</v>
      </c>
      <c r="G9" s="81">
        <v>0</v>
      </c>
      <c r="H9" s="32">
        <f t="shared" si="0"/>
        <v>4680</v>
      </c>
      <c r="I9" s="124">
        <f t="shared" si="1"/>
        <v>0</v>
      </c>
      <c r="J9" s="1">
        <f t="shared" si="2"/>
        <v>12</v>
      </c>
    </row>
    <row r="10" spans="1:16" ht="14.25" thickTop="1" thickBot="1" x14ac:dyDescent="0.25">
      <c r="A10" s="75" t="s">
        <v>18</v>
      </c>
      <c r="B10" s="76">
        <v>1997</v>
      </c>
      <c r="C10" s="77">
        <v>35517</v>
      </c>
      <c r="D10" s="78" t="s">
        <v>7</v>
      </c>
      <c r="E10" s="79">
        <v>75</v>
      </c>
      <c r="F10" s="80">
        <v>91</v>
      </c>
      <c r="G10" s="81">
        <v>0</v>
      </c>
      <c r="H10" s="32">
        <f t="shared" si="0"/>
        <v>4500</v>
      </c>
      <c r="I10" s="124">
        <f t="shared" si="1"/>
        <v>2.0222222222222221E-2</v>
      </c>
      <c r="J10" s="1">
        <f t="shared" si="2"/>
        <v>3</v>
      </c>
      <c r="K10" s="33"/>
      <c r="L10" s="33"/>
      <c r="M10" s="33"/>
      <c r="N10" s="33"/>
      <c r="O10" s="33"/>
      <c r="P10" s="33"/>
    </row>
    <row r="11" spans="1:16" ht="14.25" thickTop="1" thickBot="1" x14ac:dyDescent="0.25">
      <c r="A11" s="75" t="s">
        <v>20</v>
      </c>
      <c r="B11" s="76">
        <v>1991</v>
      </c>
      <c r="C11" s="77">
        <v>33564</v>
      </c>
      <c r="D11" s="78" t="s">
        <v>8</v>
      </c>
      <c r="E11" s="79">
        <v>75</v>
      </c>
      <c r="F11" s="80">
        <v>24</v>
      </c>
      <c r="G11" s="81">
        <v>28</v>
      </c>
      <c r="H11" s="32">
        <f t="shared" si="0"/>
        <v>4500</v>
      </c>
      <c r="I11" s="124">
        <f t="shared" si="1"/>
        <v>1.1555555555555555E-2</v>
      </c>
      <c r="J11" s="1">
        <f t="shared" si="2"/>
        <v>11</v>
      </c>
      <c r="K11" s="33"/>
      <c r="L11" s="33"/>
      <c r="M11" s="33"/>
      <c r="N11" s="33"/>
      <c r="O11" s="33"/>
      <c r="P11" s="33"/>
    </row>
    <row r="12" spans="1:16" ht="14.25" thickTop="1" thickBot="1" x14ac:dyDescent="0.25">
      <c r="A12" s="75" t="s">
        <v>13</v>
      </c>
      <c r="B12" s="76">
        <v>1996</v>
      </c>
      <c r="C12" s="77">
        <v>35167</v>
      </c>
      <c r="D12" s="78" t="s">
        <v>5</v>
      </c>
      <c r="E12" s="79">
        <v>79</v>
      </c>
      <c r="F12" s="80">
        <v>206</v>
      </c>
      <c r="G12" s="81">
        <v>38</v>
      </c>
      <c r="H12" s="32">
        <f t="shared" si="0"/>
        <v>4740</v>
      </c>
      <c r="I12" s="124">
        <f t="shared" si="1"/>
        <v>5.1476793248945149E-2</v>
      </c>
      <c r="J12" s="1">
        <f t="shared" si="2"/>
        <v>4</v>
      </c>
      <c r="K12" s="2"/>
      <c r="L12" s="2"/>
      <c r="M12" s="2"/>
      <c r="N12" s="2"/>
      <c r="O12" s="2"/>
      <c r="P12" s="2"/>
    </row>
    <row r="13" spans="1:16" ht="14.25" thickTop="1" thickBot="1" x14ac:dyDescent="0.25">
      <c r="A13" s="75" t="s">
        <v>11</v>
      </c>
      <c r="B13" s="76">
        <v>1989</v>
      </c>
      <c r="C13" s="77">
        <v>32829</v>
      </c>
      <c r="D13" s="78" t="s">
        <v>5</v>
      </c>
      <c r="E13" s="79">
        <v>82</v>
      </c>
      <c r="F13" s="80">
        <v>9</v>
      </c>
      <c r="G13" s="81">
        <v>0</v>
      </c>
      <c r="H13" s="32">
        <f t="shared" si="0"/>
        <v>4920</v>
      </c>
      <c r="I13" s="124">
        <f t="shared" si="1"/>
        <v>1.8292682926829269E-3</v>
      </c>
      <c r="J13" s="1">
        <f t="shared" si="2"/>
        <v>11</v>
      </c>
      <c r="K13" s="33"/>
      <c r="L13" s="33"/>
      <c r="M13" s="33"/>
      <c r="N13" s="33"/>
      <c r="O13" s="33"/>
      <c r="P13" s="33"/>
    </row>
    <row r="14" spans="1:16" ht="14.25" thickTop="1" thickBot="1" x14ac:dyDescent="0.25">
      <c r="A14" s="75" t="s">
        <v>21</v>
      </c>
      <c r="B14" s="76">
        <v>1993</v>
      </c>
      <c r="C14" s="77">
        <v>34138</v>
      </c>
      <c r="D14" s="78" t="s">
        <v>9</v>
      </c>
      <c r="E14" s="79">
        <v>71</v>
      </c>
      <c r="F14" s="80">
        <v>0</v>
      </c>
      <c r="G14" s="81">
        <v>0</v>
      </c>
      <c r="H14" s="32">
        <f t="shared" si="0"/>
        <v>4260</v>
      </c>
      <c r="I14" s="124">
        <f t="shared" si="1"/>
        <v>0</v>
      </c>
      <c r="J14" s="1">
        <f t="shared" si="2"/>
        <v>6</v>
      </c>
    </row>
    <row r="15" spans="1:16" ht="14.25" thickTop="1" thickBot="1" x14ac:dyDescent="0.25">
      <c r="A15" s="75" t="s">
        <v>25</v>
      </c>
      <c r="B15" s="76">
        <v>1997</v>
      </c>
      <c r="C15" s="77">
        <v>35664</v>
      </c>
      <c r="D15" s="78" t="s">
        <v>7</v>
      </c>
      <c r="E15" s="82">
        <v>102</v>
      </c>
      <c r="F15" s="80">
        <v>91</v>
      </c>
      <c r="G15" s="81">
        <v>0</v>
      </c>
      <c r="H15" s="32">
        <f t="shared" si="0"/>
        <v>6120</v>
      </c>
      <c r="I15" s="124">
        <f t="shared" si="1"/>
        <v>1.4869281045751633E-2</v>
      </c>
      <c r="J15" s="1">
        <f t="shared" si="2"/>
        <v>8</v>
      </c>
    </row>
    <row r="16" spans="1:16" ht="14.25" thickTop="1" thickBot="1" x14ac:dyDescent="0.25">
      <c r="A16" s="75" t="s">
        <v>17</v>
      </c>
      <c r="B16" s="76">
        <v>1996</v>
      </c>
      <c r="C16" s="77">
        <v>35379</v>
      </c>
      <c r="D16" s="78" t="s">
        <v>7</v>
      </c>
      <c r="E16" s="79">
        <v>81</v>
      </c>
      <c r="F16" s="80">
        <v>117</v>
      </c>
      <c r="G16" s="81">
        <v>0</v>
      </c>
      <c r="H16" s="32">
        <f t="shared" si="0"/>
        <v>4860</v>
      </c>
      <c r="I16" s="124">
        <f t="shared" si="1"/>
        <v>2.4074074074074074E-2</v>
      </c>
      <c r="J16" s="1">
        <f t="shared" si="2"/>
        <v>11</v>
      </c>
    </row>
    <row r="17" spans="1:10" ht="14.25" thickTop="1" thickBot="1" x14ac:dyDescent="0.25">
      <c r="A17" s="75" t="s">
        <v>27</v>
      </c>
      <c r="B17" s="76">
        <v>1994</v>
      </c>
      <c r="C17" s="77">
        <v>34680</v>
      </c>
      <c r="D17" s="78" t="s">
        <v>8</v>
      </c>
      <c r="E17" s="82">
        <v>74</v>
      </c>
      <c r="F17" s="80">
        <v>0</v>
      </c>
      <c r="G17" s="81">
        <v>0</v>
      </c>
      <c r="H17" s="32">
        <f t="shared" si="0"/>
        <v>4440</v>
      </c>
      <c r="I17" s="124">
        <f t="shared" si="1"/>
        <v>0</v>
      </c>
      <c r="J17" s="1">
        <f t="shared" si="2"/>
        <v>12</v>
      </c>
    </row>
    <row r="18" spans="1:10" ht="14.25" thickTop="1" thickBot="1" x14ac:dyDescent="0.25">
      <c r="A18" s="75" t="s">
        <v>23</v>
      </c>
      <c r="B18" s="76">
        <v>1982</v>
      </c>
      <c r="C18" s="77">
        <v>30134</v>
      </c>
      <c r="D18" s="78" t="s">
        <v>6</v>
      </c>
      <c r="E18" s="82">
        <v>83</v>
      </c>
      <c r="F18" s="80">
        <v>0</v>
      </c>
      <c r="G18" s="81">
        <v>0</v>
      </c>
      <c r="H18" s="32">
        <f t="shared" si="0"/>
        <v>4980</v>
      </c>
      <c r="I18" s="124">
        <f t="shared" si="1"/>
        <v>0</v>
      </c>
      <c r="J18" s="1">
        <f t="shared" si="2"/>
        <v>7</v>
      </c>
    </row>
    <row r="19" spans="1:10" ht="14.25" thickTop="1" thickBot="1" x14ac:dyDescent="0.25">
      <c r="A19" s="75" t="s">
        <v>24</v>
      </c>
      <c r="B19" s="76">
        <v>1994</v>
      </c>
      <c r="C19" s="77">
        <v>34614</v>
      </c>
      <c r="D19" s="78" t="s">
        <v>7</v>
      </c>
      <c r="E19" s="82">
        <v>76</v>
      </c>
      <c r="F19" s="80">
        <v>1</v>
      </c>
      <c r="G19" s="81">
        <v>0</v>
      </c>
      <c r="H19" s="32">
        <f t="shared" si="0"/>
        <v>4560</v>
      </c>
      <c r="I19" s="124">
        <f t="shared" si="1"/>
        <v>2.1929824561403509E-4</v>
      </c>
      <c r="J19" s="1">
        <f t="shared" si="2"/>
        <v>10</v>
      </c>
    </row>
    <row r="20" spans="1:10" ht="14.25" thickTop="1" thickBot="1" x14ac:dyDescent="0.25">
      <c r="A20" s="75" t="s">
        <v>16</v>
      </c>
      <c r="B20" s="76">
        <v>1994</v>
      </c>
      <c r="C20" s="77">
        <v>34423</v>
      </c>
      <c r="D20" s="78" t="s">
        <v>7</v>
      </c>
      <c r="E20" s="79">
        <v>86</v>
      </c>
      <c r="F20" s="80">
        <v>6</v>
      </c>
      <c r="G20" s="81">
        <v>5</v>
      </c>
      <c r="H20" s="32">
        <f t="shared" si="0"/>
        <v>5160</v>
      </c>
      <c r="I20" s="124">
        <f t="shared" si="1"/>
        <v>2.1317829457364341E-3</v>
      </c>
      <c r="J20" s="1">
        <f t="shared" si="2"/>
        <v>3</v>
      </c>
    </row>
    <row r="21" spans="1:10" ht="14.25" thickTop="1" thickBot="1" x14ac:dyDescent="0.25">
      <c r="A21" s="83" t="s">
        <v>26</v>
      </c>
      <c r="B21" s="84">
        <v>1993</v>
      </c>
      <c r="C21" s="85">
        <v>34297</v>
      </c>
      <c r="D21" s="86" t="s">
        <v>8</v>
      </c>
      <c r="E21" s="87">
        <v>73</v>
      </c>
      <c r="F21" s="88">
        <v>55</v>
      </c>
      <c r="G21" s="89">
        <v>0</v>
      </c>
      <c r="H21" s="32">
        <f t="shared" si="0"/>
        <v>4380</v>
      </c>
      <c r="I21" s="124">
        <f t="shared" si="1"/>
        <v>1.2557077625570776E-2</v>
      </c>
      <c r="J21" s="1">
        <f t="shared" si="2"/>
        <v>11</v>
      </c>
    </row>
    <row r="22" spans="1:10" ht="30" customHeight="1" thickTop="1" x14ac:dyDescent="0.2">
      <c r="A22" s="37"/>
      <c r="B22" s="38"/>
      <c r="C22" s="39"/>
      <c r="D22" s="40"/>
      <c r="E22" s="41"/>
      <c r="F22" s="42"/>
      <c r="G22" s="42"/>
      <c r="H22" s="43"/>
      <c r="I22" s="44"/>
    </row>
    <row r="23" spans="1:10" ht="20.25" customHeight="1" thickBot="1" x14ac:dyDescent="0.25"/>
    <row r="24" spans="1:10" ht="18" customHeight="1" thickTop="1" x14ac:dyDescent="0.2">
      <c r="A24" s="105" t="s">
        <v>34</v>
      </c>
      <c r="B24" s="106"/>
      <c r="C24" s="106"/>
      <c r="D24" s="106"/>
      <c r="E24" s="106"/>
      <c r="F24" s="106"/>
      <c r="G24" s="107"/>
      <c r="H24" s="110">
        <f>COUNTA(A3:A21)</f>
        <v>19</v>
      </c>
      <c r="I24" s="111"/>
    </row>
    <row r="25" spans="1:10" ht="18" customHeight="1" x14ac:dyDescent="0.2">
      <c r="A25" s="102" t="s">
        <v>77</v>
      </c>
      <c r="B25" s="108"/>
      <c r="C25" s="108"/>
      <c r="D25" s="108"/>
      <c r="E25" s="108"/>
      <c r="F25" s="108"/>
      <c r="G25" s="109"/>
      <c r="H25" s="121">
        <f>COUNTIF(D3:D21,"MGM")/COUNTA(D3:D21)</f>
        <v>0.15789473684210525</v>
      </c>
      <c r="I25" s="122"/>
    </row>
    <row r="26" spans="1:10" ht="18" customHeight="1" x14ac:dyDescent="0.2">
      <c r="A26" s="99" t="s">
        <v>33</v>
      </c>
      <c r="B26" s="100"/>
      <c r="C26" s="100"/>
      <c r="D26" s="100"/>
      <c r="E26" s="100"/>
      <c r="F26" s="100"/>
      <c r="G26" s="101"/>
      <c r="H26" s="103">
        <f>COUNTIFS(F3:F21, "&gt;0", G3:G21, "&gt;0")</f>
        <v>9</v>
      </c>
      <c r="I26" s="104"/>
    </row>
    <row r="27" spans="1:10" ht="18" customHeight="1" x14ac:dyDescent="0.2">
      <c r="A27" s="99" t="s">
        <v>32</v>
      </c>
      <c r="B27" s="100"/>
      <c r="C27" s="100"/>
      <c r="D27" s="100"/>
      <c r="E27" s="100"/>
      <c r="F27" s="100"/>
      <c r="G27" s="101"/>
      <c r="H27" s="103">
        <f>COUNTIF(F3:F21, "&gt;0") + COUNTIF(G3:G21, "&gt;0") - H26</f>
        <v>15</v>
      </c>
      <c r="I27" s="104"/>
    </row>
    <row r="28" spans="1:10" ht="18" customHeight="1" x14ac:dyDescent="0.2">
      <c r="A28" s="102" t="s">
        <v>73</v>
      </c>
      <c r="B28" s="100"/>
      <c r="C28" s="100"/>
      <c r="D28" s="100"/>
      <c r="E28" s="100"/>
      <c r="F28" s="100"/>
      <c r="G28" s="101"/>
      <c r="H28" s="103">
        <f>COUNTIFS(D3:D21, "Universal", B3:B21, "&gt;=1980", B3:B21, "&lt;=1995")</f>
        <v>5</v>
      </c>
      <c r="I28" s="104"/>
    </row>
    <row r="29" spans="1:10" ht="18" customHeight="1" x14ac:dyDescent="0.2">
      <c r="A29" s="99" t="s">
        <v>31</v>
      </c>
      <c r="B29" s="100"/>
      <c r="C29" s="100"/>
      <c r="D29" s="100"/>
      <c r="E29" s="100"/>
      <c r="F29" s="100"/>
      <c r="G29" s="101"/>
      <c r="H29" s="103">
        <f>ROUND(AVERAGEIFS(F3:F21, B3:B21, "&gt;1980",B3:B21, "&lt;1990"),1)</f>
        <v>92.3</v>
      </c>
      <c r="I29" s="104"/>
    </row>
    <row r="30" spans="1:10" ht="18" customHeight="1" x14ac:dyDescent="0.2">
      <c r="A30" s="99" t="s">
        <v>30</v>
      </c>
      <c r="B30" s="100"/>
      <c r="C30" s="100"/>
      <c r="D30" s="100"/>
      <c r="E30" s="100"/>
      <c r="F30" s="100"/>
      <c r="G30" s="101"/>
      <c r="H30" s="103">
        <f>AVERAGEIFS(G3:G21, D3:D21, "Disney")</f>
        <v>23</v>
      </c>
      <c r="I30" s="104"/>
    </row>
    <row r="31" spans="1:10" ht="18" customHeight="1" x14ac:dyDescent="0.2">
      <c r="A31" s="102" t="s">
        <v>74</v>
      </c>
      <c r="B31" s="100"/>
      <c r="C31" s="100"/>
      <c r="D31" s="100"/>
      <c r="E31" s="100"/>
      <c r="F31" s="100"/>
      <c r="G31" s="101"/>
      <c r="H31" s="103">
        <f>(SUMIF( D3:D21, "Disney", G3:G21)) + (SUMIF(D3:D21, "Universal", G3:G21))</f>
        <v>194</v>
      </c>
      <c r="I31" s="104"/>
    </row>
    <row r="32" spans="1:10" ht="18" customHeight="1" x14ac:dyDescent="0.2">
      <c r="A32" s="99" t="s">
        <v>78</v>
      </c>
      <c r="B32" s="100"/>
      <c r="C32" s="100"/>
      <c r="D32" s="100"/>
      <c r="E32" s="100"/>
      <c r="F32" s="100"/>
      <c r="G32" s="101"/>
      <c r="H32" s="103">
        <f>COUNTIF(I3:I21,"&gt;4%")</f>
        <v>5</v>
      </c>
      <c r="I32" s="104"/>
    </row>
    <row r="33" spans="1:9" ht="18" customHeight="1" x14ac:dyDescent="0.2">
      <c r="A33" s="99" t="s">
        <v>29</v>
      </c>
      <c r="B33" s="100"/>
      <c r="C33" s="100"/>
      <c r="D33" s="100"/>
      <c r="E33" s="100"/>
      <c r="F33" s="100"/>
      <c r="G33" s="101"/>
      <c r="H33" s="125">
        <f>COUNTIFS(D3:D21,"MGM",C3:C21,"&gt;1/1/1985")/H24</f>
        <v>0.10526315789473684</v>
      </c>
      <c r="I33" s="126"/>
    </row>
    <row r="34" spans="1:9" ht="18" customHeight="1" x14ac:dyDescent="0.2">
      <c r="A34" s="99" t="s">
        <v>79</v>
      </c>
      <c r="B34" s="100"/>
      <c r="C34" s="100"/>
      <c r="D34" s="100"/>
      <c r="E34" s="100"/>
      <c r="F34" s="100"/>
      <c r="G34" s="101"/>
      <c r="H34" s="103">
        <f>SUMIFS(F3:F21, D3:D21, "DISNEY", B3:B21, "&gt;1990")</f>
        <v>507</v>
      </c>
      <c r="I34" s="104"/>
    </row>
    <row r="35" spans="1:9" ht="18" customHeight="1" x14ac:dyDescent="0.2">
      <c r="A35" s="99" t="s">
        <v>80</v>
      </c>
      <c r="B35" s="100"/>
      <c r="C35" s="100"/>
      <c r="D35" s="100"/>
      <c r="E35" s="100"/>
      <c r="F35" s="100"/>
      <c r="G35" s="101"/>
      <c r="H35" s="103">
        <f>COUNTIFS(D3:D21,"&lt;&gt;Warner Bros",F3:F21,"&gt;30")</f>
        <v>6</v>
      </c>
      <c r="I35" s="104"/>
    </row>
    <row r="36" spans="1:9" ht="18" customHeight="1" x14ac:dyDescent="0.2">
      <c r="A36" s="99" t="s">
        <v>81</v>
      </c>
      <c r="B36" s="100"/>
      <c r="C36" s="100"/>
      <c r="D36" s="100"/>
      <c r="E36" s="100"/>
      <c r="F36" s="100"/>
      <c r="G36" s="101"/>
      <c r="H36" s="103">
        <f>COUNTIF(A3:A21, "=* * *")</f>
        <v>11</v>
      </c>
      <c r="I36" s="104"/>
    </row>
    <row r="37" spans="1:9" ht="18" customHeight="1" x14ac:dyDescent="0.2">
      <c r="A37" s="115" t="s">
        <v>75</v>
      </c>
      <c r="B37" s="116"/>
      <c r="C37" s="116"/>
      <c r="D37" s="116"/>
      <c r="E37" s="116"/>
      <c r="F37" s="116"/>
      <c r="G37" s="117"/>
      <c r="H37" s="120">
        <f>ROUND(AVERAGEIFS(E3:E21, C3:C21, "&gt;=10/21/1993", C3:C21, "&lt;=1/1/1997"),1)</f>
        <v>78.7</v>
      </c>
      <c r="I37" s="104"/>
    </row>
    <row r="38" spans="1:9" ht="18" customHeight="1" thickBot="1" x14ac:dyDescent="0.25">
      <c r="A38" s="112" t="s">
        <v>76</v>
      </c>
      <c r="B38" s="113"/>
      <c r="C38" s="113"/>
      <c r="D38" s="113"/>
      <c r="E38" s="113"/>
      <c r="F38" s="113"/>
      <c r="G38" s="114"/>
      <c r="H38" s="118">
        <f>COUNTIF(J3:J21, "11")</f>
        <v>9</v>
      </c>
      <c r="I38" s="119"/>
    </row>
    <row r="39" spans="1:9" ht="13.5" thickTop="1" x14ac:dyDescent="0.2"/>
  </sheetData>
  <sortState ref="A3:I30">
    <sortCondition ref="A3:A30"/>
  </sortState>
  <mergeCells count="31">
    <mergeCell ref="H36:I36"/>
    <mergeCell ref="H38:I38"/>
    <mergeCell ref="H30:I30"/>
    <mergeCell ref="H31:I31"/>
    <mergeCell ref="H32:I32"/>
    <mergeCell ref="H33:I33"/>
    <mergeCell ref="H34:I34"/>
    <mergeCell ref="H35:I35"/>
    <mergeCell ref="H37:I37"/>
    <mergeCell ref="A34:G34"/>
    <mergeCell ref="A33:G33"/>
    <mergeCell ref="A35:G35"/>
    <mergeCell ref="A36:G36"/>
    <mergeCell ref="A38:G38"/>
    <mergeCell ref="A37:G37"/>
    <mergeCell ref="A1:I1"/>
    <mergeCell ref="A29:G29"/>
    <mergeCell ref="A30:G30"/>
    <mergeCell ref="A31:G31"/>
    <mergeCell ref="A32:G32"/>
    <mergeCell ref="H29:I29"/>
    <mergeCell ref="A24:G24"/>
    <mergeCell ref="A25:G25"/>
    <mergeCell ref="A26:G26"/>
    <mergeCell ref="A27:G27"/>
    <mergeCell ref="A28:G28"/>
    <mergeCell ref="H24:I24"/>
    <mergeCell ref="H25:I25"/>
    <mergeCell ref="H26:I26"/>
    <mergeCell ref="H27:I27"/>
    <mergeCell ref="H28:I28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27"/>
  <sheetViews>
    <sheetView topLeftCell="A13" workbookViewId="0">
      <selection activeCell="C25" sqref="C25"/>
    </sheetView>
  </sheetViews>
  <sheetFormatPr defaultRowHeight="23.25" x14ac:dyDescent="0.35"/>
  <cols>
    <col min="1" max="1" width="9.140625" style="5"/>
    <col min="2" max="2" width="28.7109375" style="5" bestFit="1" customWidth="1"/>
    <col min="3" max="3" width="27.140625" style="5" customWidth="1"/>
    <col min="4" max="4" width="9.140625" style="5"/>
    <col min="5" max="5" width="25.28515625" style="5" customWidth="1"/>
    <col min="6" max="16384" width="9.140625" style="5"/>
  </cols>
  <sheetData>
    <row r="1" spans="2:3" ht="7.5" customHeight="1" thickBot="1" x14ac:dyDescent="0.4"/>
    <row r="2" spans="2:3" ht="17.25" customHeight="1" thickTop="1" thickBot="1" x14ac:dyDescent="0.4">
      <c r="B2" s="54" t="s">
        <v>105</v>
      </c>
      <c r="C2" s="54" t="s">
        <v>106</v>
      </c>
    </row>
    <row r="3" spans="2:3" ht="20.100000000000001" customHeight="1" thickTop="1" thickBot="1" x14ac:dyDescent="0.4">
      <c r="B3" s="6" t="s">
        <v>36</v>
      </c>
      <c r="C3" s="47">
        <v>3000</v>
      </c>
    </row>
    <row r="4" spans="2:3" ht="20.100000000000001" customHeight="1" thickTop="1" thickBot="1" x14ac:dyDescent="0.4">
      <c r="B4" s="6" t="s">
        <v>37</v>
      </c>
      <c r="C4" s="47">
        <v>2500</v>
      </c>
    </row>
    <row r="5" spans="2:3" ht="20.100000000000001" customHeight="1" thickTop="1" thickBot="1" x14ac:dyDescent="0.4">
      <c r="B5" s="6" t="s">
        <v>38</v>
      </c>
      <c r="C5" s="47">
        <v>3500</v>
      </c>
    </row>
    <row r="6" spans="2:3" ht="20.100000000000001" customHeight="1" thickTop="1" thickBot="1" x14ac:dyDescent="0.4">
      <c r="B6" s="6" t="s">
        <v>85</v>
      </c>
      <c r="C6" s="47">
        <v>4500</v>
      </c>
    </row>
    <row r="7" spans="2:3" ht="20.100000000000001" customHeight="1" thickTop="1" thickBot="1" x14ac:dyDescent="0.4">
      <c r="B7" s="6" t="s">
        <v>86</v>
      </c>
      <c r="C7" s="47">
        <v>4300</v>
      </c>
    </row>
    <row r="8" spans="2:3" ht="20.100000000000001" customHeight="1" thickTop="1" thickBot="1" x14ac:dyDescent="0.4">
      <c r="B8" s="6" t="s">
        <v>87</v>
      </c>
      <c r="C8" s="47">
        <v>2600</v>
      </c>
    </row>
    <row r="9" spans="2:3" ht="20.100000000000001" customHeight="1" thickTop="1" thickBot="1" x14ac:dyDescent="0.4">
      <c r="B9" s="6" t="s">
        <v>88</v>
      </c>
      <c r="C9" s="47">
        <v>2600</v>
      </c>
    </row>
    <row r="10" spans="2:3" ht="20.100000000000001" customHeight="1" thickTop="1" thickBot="1" x14ac:dyDescent="0.4">
      <c r="B10" s="6" t="s">
        <v>89</v>
      </c>
      <c r="C10" s="47">
        <v>4300</v>
      </c>
    </row>
    <row r="11" spans="2:3" ht="20.100000000000001" customHeight="1" thickTop="1" thickBot="1" x14ac:dyDescent="0.4">
      <c r="B11" s="6" t="s">
        <v>90</v>
      </c>
      <c r="C11" s="47">
        <v>5000</v>
      </c>
    </row>
    <row r="12" spans="2:3" ht="20.100000000000001" customHeight="1" thickTop="1" thickBot="1" x14ac:dyDescent="0.4">
      <c r="B12" s="6" t="s">
        <v>91</v>
      </c>
      <c r="C12" s="47">
        <v>4000</v>
      </c>
    </row>
    <row r="13" spans="2:3" ht="20.100000000000001" customHeight="1" thickTop="1" thickBot="1" x14ac:dyDescent="0.4">
      <c r="B13" s="6" t="s">
        <v>92</v>
      </c>
      <c r="C13" s="47">
        <v>4300</v>
      </c>
    </row>
    <row r="14" spans="2:3" ht="20.100000000000001" customHeight="1" thickTop="1" thickBot="1" x14ac:dyDescent="0.4">
      <c r="B14" s="6" t="s">
        <v>93</v>
      </c>
      <c r="C14" s="47">
        <v>3500</v>
      </c>
    </row>
    <row r="15" spans="2:3" ht="20.100000000000001" customHeight="1" thickTop="1" thickBot="1" x14ac:dyDescent="0.4">
      <c r="B15" s="6" t="s">
        <v>94</v>
      </c>
      <c r="C15" s="47">
        <v>3500</v>
      </c>
    </row>
    <row r="16" spans="2:3" ht="20.100000000000001" customHeight="1" thickTop="1" thickBot="1" x14ac:dyDescent="0.4">
      <c r="B16" s="6" t="s">
        <v>95</v>
      </c>
      <c r="C16" s="47">
        <v>3600</v>
      </c>
    </row>
    <row r="17" spans="2:3" ht="20.100000000000001" customHeight="1" thickTop="1" thickBot="1" x14ac:dyDescent="0.4">
      <c r="B17" s="6" t="s">
        <v>96</v>
      </c>
      <c r="C17" s="47">
        <v>6200</v>
      </c>
    </row>
    <row r="18" spans="2:3" ht="20.100000000000001" customHeight="1" thickTop="1" thickBot="1" x14ac:dyDescent="0.4">
      <c r="B18" s="6" t="s">
        <v>97</v>
      </c>
      <c r="C18" s="47">
        <v>6100</v>
      </c>
    </row>
    <row r="19" spans="2:3" ht="20.100000000000001" customHeight="1" thickTop="1" thickBot="1" x14ac:dyDescent="0.4">
      <c r="B19" s="6" t="s">
        <v>98</v>
      </c>
      <c r="C19" s="47">
        <v>6100</v>
      </c>
    </row>
    <row r="20" spans="2:3" ht="20.100000000000001" customHeight="1" thickTop="1" thickBot="1" x14ac:dyDescent="0.4">
      <c r="B20" s="6" t="s">
        <v>99</v>
      </c>
      <c r="C20" s="47">
        <v>4500</v>
      </c>
    </row>
    <row r="21" spans="2:3" ht="20.100000000000001" customHeight="1" thickTop="1" thickBot="1" x14ac:dyDescent="0.4">
      <c r="B21" s="6" t="s">
        <v>100</v>
      </c>
      <c r="C21" s="47">
        <v>3500</v>
      </c>
    </row>
    <row r="22" spans="2:3" ht="20.100000000000001" customHeight="1" thickTop="1" thickBot="1" x14ac:dyDescent="0.4">
      <c r="B22" s="6" t="s">
        <v>101</v>
      </c>
      <c r="C22" s="47">
        <v>2500</v>
      </c>
    </row>
    <row r="23" spans="2:3" ht="20.100000000000001" customHeight="1" thickTop="1" thickBot="1" x14ac:dyDescent="0.4">
      <c r="B23" s="6" t="s">
        <v>102</v>
      </c>
      <c r="C23" s="47">
        <v>10000</v>
      </c>
    </row>
    <row r="24" spans="2:3" ht="20.100000000000001" customHeight="1" thickTop="1" thickBot="1" x14ac:dyDescent="0.4">
      <c r="B24" s="6" t="s">
        <v>103</v>
      </c>
      <c r="C24" s="47">
        <v>8500</v>
      </c>
    </row>
    <row r="25" spans="2:3" ht="24.75" thickTop="1" thickBot="1" x14ac:dyDescent="0.4">
      <c r="B25" s="55" t="s">
        <v>107</v>
      </c>
      <c r="C25" s="123">
        <f>(SUM(C3:C24)-MAX(C3:C24)-MIN(C3:C24)-LARGE(C3:C24,2)-SMALL(C3:C24,2))/18</f>
        <v>4172.2222222222226</v>
      </c>
    </row>
    <row r="26" spans="2:3" ht="24.75" thickTop="1" thickBot="1" x14ac:dyDescent="0.4">
      <c r="B26" s="55" t="s">
        <v>108</v>
      </c>
      <c r="C26" s="123">
        <f>AVERAGE(C3:C24)</f>
        <v>4481.818181818182</v>
      </c>
    </row>
    <row r="27" spans="2:3" ht="24" thickTop="1" x14ac:dyDescent="0.3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1:L13"/>
  <sheetViews>
    <sheetView workbookViewId="0">
      <selection activeCell="E3" sqref="E3"/>
    </sheetView>
  </sheetViews>
  <sheetFormatPr defaultRowHeight="12.75" x14ac:dyDescent="0.2"/>
  <cols>
    <col min="1" max="1" width="9.140625" style="8"/>
    <col min="2" max="2" width="12" style="8" bestFit="1" customWidth="1"/>
    <col min="3" max="3" width="11" style="8" bestFit="1" customWidth="1"/>
    <col min="4" max="4" width="10" style="8" bestFit="1" customWidth="1"/>
    <col min="5" max="8" width="9.28515625" style="8" customWidth="1"/>
    <col min="9" max="9" width="10" style="8" customWidth="1"/>
    <col min="10" max="10" width="11" style="8" customWidth="1"/>
    <col min="11" max="11" width="12" style="8" customWidth="1"/>
    <col min="12" max="16384" width="9.140625" style="8"/>
  </cols>
  <sheetData>
    <row r="1" spans="2:12" ht="13.5" thickBot="1" x14ac:dyDescent="0.25"/>
    <row r="2" spans="2:12" ht="20.100000000000001" customHeight="1" thickTop="1" thickBot="1" x14ac:dyDescent="0.25">
      <c r="B2" s="51">
        <v>10</v>
      </c>
      <c r="C2" s="52">
        <v>9</v>
      </c>
      <c r="D2" s="52">
        <v>8</v>
      </c>
      <c r="E2" s="52">
        <v>7</v>
      </c>
      <c r="F2" s="52">
        <v>6</v>
      </c>
      <c r="G2" s="52">
        <v>5</v>
      </c>
      <c r="H2" s="52">
        <v>4</v>
      </c>
      <c r="I2" s="52">
        <v>3</v>
      </c>
      <c r="J2" s="52">
        <v>2</v>
      </c>
      <c r="K2" s="53">
        <v>1</v>
      </c>
      <c r="L2" s="15"/>
    </row>
    <row r="3" spans="2:12" ht="20.100000000000001" customHeight="1" thickTop="1" thickBot="1" x14ac:dyDescent="0.25">
      <c r="B3" s="16">
        <f>$L3^B$2</f>
        <v>1</v>
      </c>
      <c r="C3" s="17">
        <f>$L3^C$2</f>
        <v>1</v>
      </c>
      <c r="D3" s="17">
        <f>$L3^D$2</f>
        <v>1</v>
      </c>
      <c r="E3" s="17">
        <f>$L3^E$2</f>
        <v>1</v>
      </c>
      <c r="F3" s="17">
        <f>$L3^F$2</f>
        <v>1</v>
      </c>
      <c r="G3" s="17">
        <f>$L3^G$2</f>
        <v>1</v>
      </c>
      <c r="H3" s="17">
        <f>$L3^H$2</f>
        <v>1</v>
      </c>
      <c r="I3" s="17">
        <f>$L3^I$2</f>
        <v>1</v>
      </c>
      <c r="J3" s="17">
        <f>$L3^J$2</f>
        <v>1</v>
      </c>
      <c r="K3" s="18">
        <f>$L3^K$2</f>
        <v>1</v>
      </c>
      <c r="L3" s="48">
        <v>1</v>
      </c>
    </row>
    <row r="4" spans="2:12" ht="20.100000000000001" customHeight="1" thickTop="1" thickBot="1" x14ac:dyDescent="0.25">
      <c r="B4" s="16">
        <f t="shared" ref="B4:K12" si="0">$L4^B$2</f>
        <v>1024</v>
      </c>
      <c r="C4" s="17">
        <f t="shared" si="0"/>
        <v>512</v>
      </c>
      <c r="D4" s="17">
        <f t="shared" si="0"/>
        <v>256</v>
      </c>
      <c r="E4" s="17">
        <f t="shared" si="0"/>
        <v>128</v>
      </c>
      <c r="F4" s="17">
        <f t="shared" si="0"/>
        <v>64</v>
      </c>
      <c r="G4" s="17">
        <f t="shared" si="0"/>
        <v>32</v>
      </c>
      <c r="H4" s="17">
        <f t="shared" si="0"/>
        <v>16</v>
      </c>
      <c r="I4" s="17">
        <f t="shared" si="0"/>
        <v>8</v>
      </c>
      <c r="J4" s="17">
        <f t="shared" si="0"/>
        <v>4</v>
      </c>
      <c r="K4" s="18">
        <f t="shared" si="0"/>
        <v>2</v>
      </c>
      <c r="L4" s="49">
        <v>2</v>
      </c>
    </row>
    <row r="5" spans="2:12" ht="20.100000000000001" customHeight="1" thickTop="1" thickBot="1" x14ac:dyDescent="0.25">
      <c r="B5" s="16">
        <f t="shared" si="0"/>
        <v>59049</v>
      </c>
      <c r="C5" s="17">
        <f t="shared" si="0"/>
        <v>19683</v>
      </c>
      <c r="D5" s="17">
        <f t="shared" si="0"/>
        <v>6561</v>
      </c>
      <c r="E5" s="17">
        <f t="shared" si="0"/>
        <v>2187</v>
      </c>
      <c r="F5" s="17">
        <f t="shared" si="0"/>
        <v>729</v>
      </c>
      <c r="G5" s="17">
        <f t="shared" si="0"/>
        <v>243</v>
      </c>
      <c r="H5" s="17">
        <f t="shared" si="0"/>
        <v>81</v>
      </c>
      <c r="I5" s="17">
        <f t="shared" si="0"/>
        <v>27</v>
      </c>
      <c r="J5" s="17">
        <f t="shared" si="0"/>
        <v>9</v>
      </c>
      <c r="K5" s="18">
        <f t="shared" si="0"/>
        <v>3</v>
      </c>
      <c r="L5" s="49">
        <v>3</v>
      </c>
    </row>
    <row r="6" spans="2:12" ht="20.100000000000001" customHeight="1" thickTop="1" thickBot="1" x14ac:dyDescent="0.25">
      <c r="B6" s="16">
        <f t="shared" si="0"/>
        <v>1048576</v>
      </c>
      <c r="C6" s="17">
        <f t="shared" si="0"/>
        <v>262144</v>
      </c>
      <c r="D6" s="17">
        <f t="shared" si="0"/>
        <v>65536</v>
      </c>
      <c r="E6" s="17">
        <f t="shared" si="0"/>
        <v>16384</v>
      </c>
      <c r="F6" s="17">
        <f t="shared" si="0"/>
        <v>4096</v>
      </c>
      <c r="G6" s="17">
        <f t="shared" si="0"/>
        <v>1024</v>
      </c>
      <c r="H6" s="17">
        <f t="shared" si="0"/>
        <v>256</v>
      </c>
      <c r="I6" s="17">
        <f t="shared" si="0"/>
        <v>64</v>
      </c>
      <c r="J6" s="17">
        <f t="shared" si="0"/>
        <v>16</v>
      </c>
      <c r="K6" s="18">
        <f t="shared" si="0"/>
        <v>4</v>
      </c>
      <c r="L6" s="49">
        <v>4</v>
      </c>
    </row>
    <row r="7" spans="2:12" ht="20.100000000000001" customHeight="1" thickTop="1" thickBot="1" x14ac:dyDescent="0.25">
      <c r="B7" s="16">
        <f t="shared" si="0"/>
        <v>9765625</v>
      </c>
      <c r="C7" s="17">
        <f t="shared" si="0"/>
        <v>1953125</v>
      </c>
      <c r="D7" s="17">
        <f t="shared" si="0"/>
        <v>390625</v>
      </c>
      <c r="E7" s="17">
        <f t="shared" si="0"/>
        <v>78125</v>
      </c>
      <c r="F7" s="17">
        <f t="shared" si="0"/>
        <v>15625</v>
      </c>
      <c r="G7" s="17">
        <f t="shared" si="0"/>
        <v>3125</v>
      </c>
      <c r="H7" s="17">
        <f t="shared" si="0"/>
        <v>625</v>
      </c>
      <c r="I7" s="17">
        <f t="shared" si="0"/>
        <v>125</v>
      </c>
      <c r="J7" s="17">
        <f t="shared" si="0"/>
        <v>25</v>
      </c>
      <c r="K7" s="18">
        <f t="shared" si="0"/>
        <v>5</v>
      </c>
      <c r="L7" s="49">
        <v>5</v>
      </c>
    </row>
    <row r="8" spans="2:12" ht="20.100000000000001" customHeight="1" thickTop="1" thickBot="1" x14ac:dyDescent="0.25">
      <c r="B8" s="16">
        <f t="shared" si="0"/>
        <v>60466176</v>
      </c>
      <c r="C8" s="17">
        <f t="shared" si="0"/>
        <v>10077696</v>
      </c>
      <c r="D8" s="17">
        <f t="shared" si="0"/>
        <v>1679616</v>
      </c>
      <c r="E8" s="17">
        <f t="shared" si="0"/>
        <v>279936</v>
      </c>
      <c r="F8" s="17">
        <f t="shared" si="0"/>
        <v>46656</v>
      </c>
      <c r="G8" s="17">
        <f t="shared" si="0"/>
        <v>7776</v>
      </c>
      <c r="H8" s="17">
        <f t="shared" si="0"/>
        <v>1296</v>
      </c>
      <c r="I8" s="17">
        <f t="shared" si="0"/>
        <v>216</v>
      </c>
      <c r="J8" s="17">
        <f t="shared" si="0"/>
        <v>36</v>
      </c>
      <c r="K8" s="18">
        <f t="shared" si="0"/>
        <v>6</v>
      </c>
      <c r="L8" s="49">
        <v>6</v>
      </c>
    </row>
    <row r="9" spans="2:12" ht="20.100000000000001" customHeight="1" thickTop="1" thickBot="1" x14ac:dyDescent="0.25">
      <c r="B9" s="16">
        <f t="shared" si="0"/>
        <v>282475249</v>
      </c>
      <c r="C9" s="17">
        <f t="shared" si="0"/>
        <v>40353607</v>
      </c>
      <c r="D9" s="17">
        <f t="shared" si="0"/>
        <v>5764801</v>
      </c>
      <c r="E9" s="17">
        <f t="shared" si="0"/>
        <v>823543</v>
      </c>
      <c r="F9" s="17">
        <f t="shared" si="0"/>
        <v>117649</v>
      </c>
      <c r="G9" s="17">
        <f t="shared" si="0"/>
        <v>16807</v>
      </c>
      <c r="H9" s="17">
        <f t="shared" si="0"/>
        <v>2401</v>
      </c>
      <c r="I9" s="17">
        <f t="shared" si="0"/>
        <v>343</v>
      </c>
      <c r="J9" s="17">
        <f t="shared" si="0"/>
        <v>49</v>
      </c>
      <c r="K9" s="18">
        <f t="shared" si="0"/>
        <v>7</v>
      </c>
      <c r="L9" s="49">
        <v>7</v>
      </c>
    </row>
    <row r="10" spans="2:12" ht="20.100000000000001" customHeight="1" thickTop="1" thickBot="1" x14ac:dyDescent="0.25">
      <c r="B10" s="16">
        <f t="shared" si="0"/>
        <v>1073741824</v>
      </c>
      <c r="C10" s="17">
        <f t="shared" si="0"/>
        <v>134217728</v>
      </c>
      <c r="D10" s="17">
        <f t="shared" si="0"/>
        <v>16777216</v>
      </c>
      <c r="E10" s="17">
        <f t="shared" si="0"/>
        <v>2097152</v>
      </c>
      <c r="F10" s="17">
        <f t="shared" si="0"/>
        <v>262144</v>
      </c>
      <c r="G10" s="17">
        <f t="shared" si="0"/>
        <v>32768</v>
      </c>
      <c r="H10" s="17">
        <f t="shared" si="0"/>
        <v>4096</v>
      </c>
      <c r="I10" s="17">
        <f t="shared" si="0"/>
        <v>512</v>
      </c>
      <c r="J10" s="17">
        <f t="shared" si="0"/>
        <v>64</v>
      </c>
      <c r="K10" s="18">
        <f t="shared" si="0"/>
        <v>8</v>
      </c>
      <c r="L10" s="49">
        <v>8</v>
      </c>
    </row>
    <row r="11" spans="2:12" ht="20.100000000000001" customHeight="1" thickTop="1" thickBot="1" x14ac:dyDescent="0.25">
      <c r="B11" s="16">
        <f t="shared" si="0"/>
        <v>3486784401</v>
      </c>
      <c r="C11" s="17">
        <f t="shared" si="0"/>
        <v>387420489</v>
      </c>
      <c r="D11" s="17">
        <f t="shared" si="0"/>
        <v>43046721</v>
      </c>
      <c r="E11" s="17">
        <f t="shared" si="0"/>
        <v>4782969</v>
      </c>
      <c r="F11" s="17">
        <f t="shared" si="0"/>
        <v>531441</v>
      </c>
      <c r="G11" s="17">
        <f t="shared" si="0"/>
        <v>59049</v>
      </c>
      <c r="H11" s="17">
        <f t="shared" si="0"/>
        <v>6561</v>
      </c>
      <c r="I11" s="17">
        <f t="shared" si="0"/>
        <v>729</v>
      </c>
      <c r="J11" s="17">
        <f t="shared" si="0"/>
        <v>81</v>
      </c>
      <c r="K11" s="18">
        <f t="shared" si="0"/>
        <v>9</v>
      </c>
      <c r="L11" s="49">
        <v>9</v>
      </c>
    </row>
    <row r="12" spans="2:12" ht="20.100000000000001" customHeight="1" thickTop="1" thickBot="1" x14ac:dyDescent="0.25">
      <c r="B12" s="16">
        <f t="shared" si="0"/>
        <v>10000000000</v>
      </c>
      <c r="C12" s="17">
        <f t="shared" si="0"/>
        <v>1000000000</v>
      </c>
      <c r="D12" s="17">
        <f t="shared" si="0"/>
        <v>100000000</v>
      </c>
      <c r="E12" s="17">
        <f t="shared" si="0"/>
        <v>10000000</v>
      </c>
      <c r="F12" s="17">
        <f t="shared" si="0"/>
        <v>1000000</v>
      </c>
      <c r="G12" s="17">
        <f t="shared" si="0"/>
        <v>100000</v>
      </c>
      <c r="H12" s="17">
        <f t="shared" si="0"/>
        <v>10000</v>
      </c>
      <c r="I12" s="17">
        <f t="shared" si="0"/>
        <v>1000</v>
      </c>
      <c r="J12" s="17">
        <f t="shared" si="0"/>
        <v>100</v>
      </c>
      <c r="K12" s="18">
        <f t="shared" si="0"/>
        <v>10</v>
      </c>
      <c r="L12" s="50">
        <v>10</v>
      </c>
    </row>
    <row r="13" spans="2:12" ht="13.5" thickTop="1" x14ac:dyDescent="0.2"/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</vt:lpstr>
      <vt:lpstr>Movies</vt:lpstr>
      <vt:lpstr>Salaries</vt:lpstr>
      <vt:lpstr>Power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</dc:creator>
  <cp:lastModifiedBy>Jad Al_Jamil</cp:lastModifiedBy>
  <dcterms:created xsi:type="dcterms:W3CDTF">2013-06-10T10:34:34Z</dcterms:created>
  <dcterms:modified xsi:type="dcterms:W3CDTF">2013-10-11T12:56:42Z</dcterms:modified>
</cp:coreProperties>
</file>